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worksheets/sheet23.xml" ContentType="application/vnd.openxmlformats-officedocument.spreadsheetml.worksheet+xml"/>
  <Override PartName="/xl/drawings/drawing13.xml" ContentType="application/vnd.openxmlformats-officedocument.drawing+xml"/>
  <Override PartName="/xl/worksheets/sheet24.xml" ContentType="application/vnd.openxmlformats-officedocument.spreadsheetml.worksheet+xml"/>
  <Override PartName="/xl/drawings/drawing14.xml" ContentType="application/vnd.openxmlformats-officedocument.drawing+xml"/>
  <Override PartName="/xl/worksheets/sheet25.xml" ContentType="application/vnd.openxmlformats-officedocument.spreadsheetml.worksheet+xml"/>
  <Override PartName="/xl/drawings/drawing15.xml" ContentType="application/vnd.openxmlformats-officedocument.drawing+xml"/>
  <Override PartName="/xl/chartsheets/sheet1.xml" ContentType="application/vnd.openxmlformats-officedocument.spreadsheetml.chartsheet+xml"/>
  <Override PartName="/xl/drawings/drawing16.xml" ContentType="application/vnd.openxmlformats-officedocument.drawing+xml"/>
  <Override PartName="/xl/worksheets/sheet26.xml" ContentType="application/vnd.openxmlformats-officedocument.spreadsheetml.worksheet+xml"/>
  <Override PartName="/xl/drawings/drawing17.xml" ContentType="application/vnd.openxmlformats-officedocument.drawing+xml"/>
  <Override PartName="/xl/worksheets/sheet27.xml" ContentType="application/vnd.openxmlformats-officedocument.spreadsheetml.worksheet+xml"/>
  <Override PartName="/xl/drawings/drawing18.xml" ContentType="application/vnd.openxmlformats-officedocument.drawing+xml"/>
  <Override PartName="/xl/worksheets/sheet28.xml" ContentType="application/vnd.openxmlformats-officedocument.spreadsheetml.worksheet+xml"/>
  <Override PartName="/xl/drawings/drawing19.xml" ContentType="application/vnd.openxmlformats-officedocument.drawing+xml"/>
  <Override PartName="/xl/worksheets/sheet29.xml" ContentType="application/vnd.openxmlformats-officedocument.spreadsheetml.worksheet+xml"/>
  <Override PartName="/xl/drawings/drawing20.xml" ContentType="application/vnd.openxmlformats-officedocument.drawing+xml"/>
  <Override PartName="/xl/worksheets/sheet30.xml" ContentType="application/vnd.openxmlformats-officedocument.spreadsheetml.worksheet+xml"/>
  <Override PartName="/xl/drawings/drawing22.xml" ContentType="application/vnd.openxmlformats-officedocument.drawing+xml"/>
  <Override PartName="/xl/worksheets/sheet31.xml" ContentType="application/vnd.openxmlformats-officedocument.spreadsheetml.worksheet+xml"/>
  <Override PartName="/xl/drawings/drawing23.xml" ContentType="application/vnd.openxmlformats-officedocument.drawing+xml"/>
  <Override PartName="/xl/worksheets/sheet32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770" windowHeight="9045" tabRatio="609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</sheets>
  <definedNames>
    <definedName name="_xlnm.Print_Area" localSheetId="1">'1'!#REF!</definedName>
    <definedName name="_xlnm.Print_Area" localSheetId="10">'10'!$A$1:$BA$22</definedName>
    <definedName name="_xlnm.Print_Area" localSheetId="11">'11'!$A$1:$P$27</definedName>
    <definedName name="_xlnm.Print_Area" localSheetId="12">'12'!$A$1:$M$27</definedName>
    <definedName name="_xlnm.Print_Area" localSheetId="14">'14'!$A$1:$M$47</definedName>
    <definedName name="_xlnm.Print_Area" localSheetId="16">'16'!$B$1:$Z$17</definedName>
    <definedName name="_xlnm.Print_Area" localSheetId="2">'2'!#REF!</definedName>
    <definedName name="_xlnm.Print_Area" localSheetId="3">'3'!$A$1</definedName>
    <definedName name="_xlnm.Print_Area" localSheetId="4">'4'!#REF!</definedName>
    <definedName name="_xlnm.Print_Area" localSheetId="5">'5'!$B$2:$Y$19</definedName>
    <definedName name="_xlnm.Print_Area" localSheetId="6">'6'!$A$1:$B$1</definedName>
    <definedName name="_xlnm.Print_Area" localSheetId="7">'7'!#REF!</definedName>
    <definedName name="_xlnm.Print_Area" localSheetId="8">'8'!$B$1:$AD$29</definedName>
    <definedName name="_xlnm.Print_Area" localSheetId="9">'9'!$A$1:$AL$30</definedName>
    <definedName name="_xlnm.Print_Area" localSheetId="0">'目次'!$A$1:$D$37</definedName>
  </definedNames>
  <calcPr fullCalcOnLoad="1"/>
</workbook>
</file>

<file path=xl/sharedStrings.xml><?xml version="1.0" encoding="utf-8"?>
<sst xmlns="http://schemas.openxmlformats.org/spreadsheetml/2006/main" count="3010" uniqueCount="739">
  <si>
    <t>火災件数の推移（１０年間）</t>
  </si>
  <si>
    <t>○</t>
  </si>
  <si>
    <t>○</t>
  </si>
  <si>
    <t>火災種別出火構成割合の推移（１０年間）</t>
  </si>
  <si>
    <t>死者・負傷者の推移（１０年間）</t>
  </si>
  <si>
    <t>林野火災発生件数及び焼損面積の推移（１０年間）</t>
  </si>
  <si>
    <t>月別林野火災発生件数（３年間）</t>
  </si>
  <si>
    <t xml:space="preserve"> ぼや</t>
  </si>
  <si>
    <t>損　害　額（千円）</t>
  </si>
  <si>
    <t>１日又は１件当たりの火災の概況</t>
  </si>
  <si>
    <t>乾燥注意報発令日数</t>
  </si>
  <si>
    <t>乾燥注意報発令中の火災件数</t>
  </si>
  <si>
    <t>火災気象通報発令中の火災件数</t>
  </si>
  <si>
    <t>　　全火災</t>
  </si>
  <si>
    <t>乾燥注意報発令中の一日当たりの火災件数</t>
  </si>
  <si>
    <t>火災気象通報発令中の一日当たりの火災件数</t>
  </si>
  <si>
    <t>火災気象通報発令日数</t>
  </si>
  <si>
    <t>火災気象通報発令日数</t>
  </si>
  <si>
    <t>火災気象通報発令日数</t>
  </si>
  <si>
    <t>発令の無い日一日当たりの火災件数</t>
  </si>
  <si>
    <t>平成１１年</t>
  </si>
  <si>
    <t>平成１２年</t>
  </si>
  <si>
    <t>平成１3年</t>
  </si>
  <si>
    <t>平成１４年</t>
  </si>
  <si>
    <t>出火件数</t>
  </si>
  <si>
    <t>東京</t>
  </si>
  <si>
    <t>大阪</t>
  </si>
  <si>
    <t>愛知</t>
  </si>
  <si>
    <t>神奈川</t>
  </si>
  <si>
    <t>千葉</t>
  </si>
  <si>
    <t>埼玉</t>
  </si>
  <si>
    <t>兵庫</t>
  </si>
  <si>
    <t>北海道</t>
  </si>
  <si>
    <t>福岡</t>
  </si>
  <si>
    <t>静岡</t>
  </si>
  <si>
    <t>茨城</t>
  </si>
  <si>
    <t>広島</t>
  </si>
  <si>
    <t>宮城</t>
  </si>
  <si>
    <t>栃木</t>
  </si>
  <si>
    <t>福島</t>
  </si>
  <si>
    <t>岐阜</t>
  </si>
  <si>
    <t>長野</t>
  </si>
  <si>
    <t>鹿児島</t>
  </si>
  <si>
    <t>三重</t>
  </si>
  <si>
    <t>岡山</t>
  </si>
  <si>
    <t>群馬</t>
  </si>
  <si>
    <t>新潟</t>
  </si>
  <si>
    <t>山口</t>
  </si>
  <si>
    <t>熊本</t>
  </si>
  <si>
    <t>京都</t>
  </si>
  <si>
    <t>青森</t>
  </si>
  <si>
    <t>長崎</t>
  </si>
  <si>
    <t>愛媛</t>
  </si>
  <si>
    <t>奈良</t>
  </si>
  <si>
    <t>滋賀</t>
  </si>
  <si>
    <t>岩手</t>
  </si>
  <si>
    <t>大分</t>
  </si>
  <si>
    <t>山梨</t>
  </si>
  <si>
    <t>宮崎</t>
  </si>
  <si>
    <t>山形</t>
  </si>
  <si>
    <t>秋田</t>
  </si>
  <si>
    <t>和歌山</t>
  </si>
  <si>
    <t>香川</t>
  </si>
  <si>
    <t>島根</t>
  </si>
  <si>
    <t>沖縄</t>
  </si>
  <si>
    <t>佐賀</t>
  </si>
  <si>
    <t>高知</t>
  </si>
  <si>
    <t>石川</t>
  </si>
  <si>
    <t>徳島</t>
  </si>
  <si>
    <t>鳥取</t>
  </si>
  <si>
    <t>福井</t>
  </si>
  <si>
    <t>富山</t>
  </si>
  <si>
    <t>出火率</t>
  </si>
  <si>
    <t>平成１３年</t>
  </si>
  <si>
    <t>出火率</t>
  </si>
  <si>
    <t>死者数</t>
  </si>
  <si>
    <t>発生率</t>
  </si>
  <si>
    <t>不明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</si>
  <si>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</si>
  <si>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</si>
  <si>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</si>
  <si>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</si>
  <si>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</si>
  <si>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</si>
  <si>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</si>
  <si>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</si>
  <si>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</si>
  <si>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</si>
  <si>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</si>
  <si>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和木町</t>
  </si>
  <si>
    <t>上関町</t>
  </si>
  <si>
    <t>田布施町</t>
  </si>
  <si>
    <t>平生町</t>
  </si>
  <si>
    <t>美東町</t>
  </si>
  <si>
    <t>秋芳町</t>
  </si>
  <si>
    <t>阿武町</t>
  </si>
  <si>
    <t>阿東町</t>
  </si>
  <si>
    <t>平均</t>
  </si>
  <si>
    <t>区分</t>
  </si>
  <si>
    <t>単位</t>
  </si>
  <si>
    <t>前年増減
Ａ－Ｂ</t>
  </si>
  <si>
    <t>比率
（Ａ－Ｂ）／Ｂ
（％）</t>
  </si>
  <si>
    <t>比率
（Ａ－Ｃ）／Ｃ
（％）</t>
  </si>
  <si>
    <t>総数</t>
  </si>
  <si>
    <t>件</t>
  </si>
  <si>
    <t>建物</t>
  </si>
  <si>
    <t>林野</t>
  </si>
  <si>
    <t>車両</t>
  </si>
  <si>
    <t>船舶</t>
  </si>
  <si>
    <t>航空機</t>
  </si>
  <si>
    <t>その他</t>
  </si>
  <si>
    <t>焼損棟数</t>
  </si>
  <si>
    <t>棟</t>
  </si>
  <si>
    <t>全焼</t>
  </si>
  <si>
    <t>半焼</t>
  </si>
  <si>
    <t>部分焼・ぼや</t>
  </si>
  <si>
    <t>り災世帯</t>
  </si>
  <si>
    <t>世帯</t>
  </si>
  <si>
    <t>り災人員</t>
  </si>
  <si>
    <t>人</t>
  </si>
  <si>
    <t>死傷者</t>
  </si>
  <si>
    <t>死者</t>
  </si>
  <si>
    <t>負傷者</t>
  </si>
  <si>
    <t>焼損面積</t>
  </si>
  <si>
    <t>ａ</t>
  </si>
  <si>
    <t>損害額</t>
  </si>
  <si>
    <t>千円</t>
  </si>
  <si>
    <t>状　況　の　推　移</t>
  </si>
  <si>
    <t>火　災　件　数</t>
  </si>
  <si>
    <t>焼　損　棟　数</t>
  </si>
  <si>
    <t>り災世帯数</t>
  </si>
  <si>
    <t>死　　者</t>
  </si>
  <si>
    <t>負　傷　者</t>
  </si>
  <si>
    <t>焼　損　面　積</t>
  </si>
  <si>
    <t>損　害　額（千円）</t>
  </si>
  <si>
    <t>計</t>
  </si>
  <si>
    <t>部分焼・ぼや</t>
  </si>
  <si>
    <t>全損</t>
  </si>
  <si>
    <t>半損</t>
  </si>
  <si>
    <t>小損</t>
  </si>
  <si>
    <t>消防吏員</t>
  </si>
  <si>
    <t>消防団員</t>
  </si>
  <si>
    <t>建物（㎡）</t>
  </si>
  <si>
    <t>林野（ａ）</t>
  </si>
  <si>
    <t>建物火災</t>
  </si>
  <si>
    <t>林野火災</t>
  </si>
  <si>
    <t>車両火災</t>
  </si>
  <si>
    <t>船舶火災</t>
  </si>
  <si>
    <t>航空機火災</t>
  </si>
  <si>
    <t>その他火災</t>
  </si>
  <si>
    <t>内容物</t>
  </si>
  <si>
    <t>平成９年</t>
  </si>
  <si>
    <t>過去10年平均</t>
  </si>
  <si>
    <t>平成14年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</si>
  <si>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</si>
  <si>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</si>
  <si>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</si>
  <si>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</si>
  <si>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</si>
  <si>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</si>
  <si>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</si>
  <si>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</si>
  <si>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</si>
  <si>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</si>
  <si>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</si>
  <si>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</si>
  <si>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㎡</t>
  </si>
  <si>
    <t>火　災　件　数　の　推　移</t>
  </si>
  <si>
    <t>電気による発熱体</t>
  </si>
  <si>
    <t>ガス、油類を燃料とする道具装置</t>
  </si>
  <si>
    <t>まき、炭、石炭（コークス）を
燃料とする道具装置</t>
  </si>
  <si>
    <r>
      <t xml:space="preserve">火　　　種
</t>
    </r>
    <r>
      <rPr>
        <sz val="9"/>
        <rFont val="ＭＳ Ｐゴシック"/>
        <family val="3"/>
      </rPr>
      <t>（それ自体が発火しているもの）</t>
    </r>
  </si>
  <si>
    <t>高温の個体</t>
  </si>
  <si>
    <t>自然発火あるいは再燃を
起こしやすいもの</t>
  </si>
  <si>
    <t>危険物品</t>
  </si>
  <si>
    <t>天　　災</t>
  </si>
  <si>
    <t>移動可能な電熱器</t>
  </si>
  <si>
    <t>固定の電熱器</t>
  </si>
  <si>
    <t>電気機器</t>
  </si>
  <si>
    <t>電気装置</t>
  </si>
  <si>
    <t>電灯電話等の配線</t>
  </si>
  <si>
    <t>配線器具</t>
  </si>
  <si>
    <t>漏電により発熱しやすい部分</t>
  </si>
  <si>
    <t>静電気スパーク</t>
  </si>
  <si>
    <t>移動可能なガス道具</t>
  </si>
  <si>
    <t>固定したガス道具</t>
  </si>
  <si>
    <t>油を燃料とする移動可能な道具</t>
  </si>
  <si>
    <t>明かり</t>
  </si>
  <si>
    <t>炭・たどん（練炭）を燃料とするもの</t>
  </si>
  <si>
    <t>まき（鉄くず・わら紙）を燃料とするもの</t>
  </si>
  <si>
    <t>石炭燃料の移動可能な装置</t>
  </si>
  <si>
    <t>石炭燃料の固定装置</t>
  </si>
  <si>
    <t>火を消すための器</t>
  </si>
  <si>
    <t>裸火（器に入っていないもの）</t>
  </si>
  <si>
    <t>たばこ・マッチ</t>
  </si>
  <si>
    <t>火の粉</t>
  </si>
  <si>
    <t>火花（個体の衝撃・摩擦によるもの）</t>
  </si>
  <si>
    <t>高温気体で熱せられたもの</t>
  </si>
  <si>
    <t>摩擦により熱せられたもの</t>
  </si>
  <si>
    <t>高温個体</t>
  </si>
  <si>
    <t>酸化により自然発火しやすいもの</t>
  </si>
  <si>
    <t>湿気により自然発火しやすいもの</t>
  </si>
  <si>
    <t>自然発火しやすい油類</t>
  </si>
  <si>
    <t>再燃により出火原因となりやすいもの</t>
  </si>
  <si>
    <t>火薬類</t>
  </si>
  <si>
    <t>酸化性気体</t>
  </si>
  <si>
    <t>酸化性液体</t>
  </si>
  <si>
    <t>酸化性固体</t>
  </si>
  <si>
    <t>雷</t>
  </si>
  <si>
    <t>たばこ</t>
  </si>
  <si>
    <t>たき火</t>
  </si>
  <si>
    <t>火遊び</t>
  </si>
  <si>
    <t>放火</t>
  </si>
  <si>
    <t>放火の疑い</t>
  </si>
  <si>
    <t>風呂かまど</t>
  </si>
  <si>
    <t>ストーブ</t>
  </si>
  <si>
    <t>マッチ・
ライター</t>
  </si>
  <si>
    <t>煙突・煙道</t>
  </si>
  <si>
    <t>電灯電話等の
配線</t>
  </si>
  <si>
    <t>調査中・不明</t>
  </si>
  <si>
    <t>住宅</t>
  </si>
  <si>
    <t>共同住宅</t>
  </si>
  <si>
    <t>劇場・
映画館等</t>
  </si>
  <si>
    <t>百貨店・
小売店等</t>
  </si>
  <si>
    <t>旅館・
ホテル等</t>
  </si>
  <si>
    <t>病院・
診療所等</t>
  </si>
  <si>
    <t>福祉施設</t>
  </si>
  <si>
    <t>学校</t>
  </si>
  <si>
    <t>文化財</t>
  </si>
  <si>
    <t>死　　　者　　　数</t>
  </si>
  <si>
    <t>負　　傷　　者　　数</t>
  </si>
  <si>
    <t>うち住宅</t>
  </si>
  <si>
    <t>（1,000万円以上の損害額または死者３名以上）</t>
  </si>
  <si>
    <t>火災
種別</t>
  </si>
  <si>
    <t>出火
月日</t>
  </si>
  <si>
    <t>出火
時刻</t>
  </si>
  <si>
    <t>出火場所</t>
  </si>
  <si>
    <t>用　途</t>
  </si>
  <si>
    <t>損害額
（千円）</t>
  </si>
  <si>
    <t>焼損面積
（㎡）</t>
  </si>
  <si>
    <t>負傷者</t>
  </si>
  <si>
    <t>出火原因</t>
  </si>
  <si>
    <t>焼損
棟数</t>
  </si>
  <si>
    <t>罹災
世帯</t>
  </si>
  <si>
    <t>罹災
人員</t>
  </si>
  <si>
    <t>出火
時刻</t>
  </si>
  <si>
    <t>死　者　の　出　た　建　物</t>
  </si>
  <si>
    <t>死者の年齢</t>
  </si>
  <si>
    <t>死者の性別</t>
  </si>
  <si>
    <t>死因</t>
  </si>
  <si>
    <t>死者の発生した経緯</t>
  </si>
  <si>
    <t>左の経緯
の概要</t>
  </si>
  <si>
    <t>用途別</t>
  </si>
  <si>
    <t>延べ
面積
（㎡）</t>
  </si>
  <si>
    <t>出火
箇所</t>
  </si>
  <si>
    <t>焼損
程度</t>
  </si>
  <si>
    <t>焼損
延べ
面積
（㎡）</t>
  </si>
  <si>
    <t>火　　災　　種　　別</t>
  </si>
  <si>
    <t>出　　火　　原　　因　　別</t>
  </si>
  <si>
    <t>死者の発生した経過別</t>
  </si>
  <si>
    <t>ストーブ</t>
  </si>
  <si>
    <t>たばこ</t>
  </si>
  <si>
    <t>マッチ・ライター</t>
  </si>
  <si>
    <t>逃げ遅れ</t>
  </si>
  <si>
    <t>出火後再進入</t>
  </si>
  <si>
    <t>着衣着火</t>
  </si>
  <si>
    <t>放火自殺</t>
  </si>
  <si>
    <t>罹災世帯数</t>
  </si>
  <si>
    <t>県計</t>
  </si>
  <si>
    <t>火　災　に　よ　る　死　者</t>
  </si>
  <si>
    <t>火災による年齢別死者数（自殺者を除く）</t>
  </si>
  <si>
    <t>自殺者</t>
  </si>
  <si>
    <t>自殺者を除く死者</t>
  </si>
  <si>
    <t>６５歳未満</t>
  </si>
  <si>
    <t>６５歳以上</t>
  </si>
  <si>
    <t>うち建物火災</t>
  </si>
  <si>
    <t>うち
住宅火災</t>
  </si>
  <si>
    <t>全火災件数</t>
  </si>
  <si>
    <t>住宅火災
件数</t>
  </si>
  <si>
    <t>住　宅　火　災　の　出　火　原　因</t>
  </si>
  <si>
    <t>ストーブ</t>
  </si>
  <si>
    <t>たばこ</t>
  </si>
  <si>
    <t>風呂
かまど</t>
  </si>
  <si>
    <t>煙突
煙道</t>
  </si>
  <si>
    <t>放火
疑い含む</t>
  </si>
  <si>
    <t>区　　　　　　　　分</t>
  </si>
  <si>
    <t>全火災１日当たり</t>
  </si>
  <si>
    <t>焼損棟数</t>
  </si>
  <si>
    <t>棟</t>
  </si>
  <si>
    <t>建物焼損面積</t>
  </si>
  <si>
    <t>㎡</t>
  </si>
  <si>
    <t>林野焼損面積</t>
  </si>
  <si>
    <t>ａ</t>
  </si>
  <si>
    <t>り災世帯数</t>
  </si>
  <si>
    <t>り災人員</t>
  </si>
  <si>
    <t>人</t>
  </si>
  <si>
    <t>全火災１件当たり</t>
  </si>
  <si>
    <t>建物火災１件当たり</t>
  </si>
  <si>
    <t>林野火災１件当たり</t>
  </si>
  <si>
    <t>平成１５年</t>
  </si>
  <si>
    <t>２月</t>
  </si>
  <si>
    <t>３月</t>
  </si>
  <si>
    <t>件数</t>
  </si>
  <si>
    <t>シートNo.</t>
  </si>
  <si>
    <t>出火原因別火災件数の推移（１０年間）</t>
  </si>
  <si>
    <t>表</t>
  </si>
  <si>
    <t>図</t>
  </si>
  <si>
    <t>目　　次</t>
  </si>
  <si>
    <t>項　　目</t>
  </si>
  <si>
    <t>○</t>
  </si>
  <si>
    <t>月 別 火 災 種 別 死 傷 者 数 の 推 移</t>
  </si>
  <si>
    <t>火 元 建 物 の 用 途 別 火 災 件 数 の 推 移</t>
  </si>
  <si>
    <t>火　災　発　生</t>
  </si>
  <si>
    <t>住 宅 火 災 に お け る 死 者 の 推 移</t>
  </si>
  <si>
    <t>住 宅 火 災 の出 火 原 因 の 推 移</t>
  </si>
  <si>
    <t>10歳代</t>
  </si>
  <si>
    <t>20歳代</t>
  </si>
  <si>
    <t>30歳代</t>
  </si>
  <si>
    <t>40歳代</t>
  </si>
  <si>
    <t>50歳代</t>
  </si>
  <si>
    <t>60歳代</t>
  </si>
  <si>
    <t>うち
65歳以上</t>
  </si>
  <si>
    <t>70歳代</t>
  </si>
  <si>
    <t>80歳以上</t>
  </si>
  <si>
    <t>爆発</t>
  </si>
  <si>
    <t>　　　　　　　　年齢別</t>
  </si>
  <si>
    <t>※　平成１５年より爆発火災の損害額を別計上しています。</t>
  </si>
  <si>
    <t>発　火　源　別</t>
  </si>
  <si>
    <t>発火源別火災件数の推移（１０年間）</t>
  </si>
  <si>
    <t xml:space="preserve"> 出 火 原 因 別 火 災 件 数 の 推 移</t>
  </si>
  <si>
    <t>10歳未満</t>
  </si>
  <si>
    <t>林野火災発生件数</t>
  </si>
  <si>
    <t>建物火災</t>
  </si>
  <si>
    <t>放火火災件数の推移</t>
  </si>
  <si>
    <t>年</t>
  </si>
  <si>
    <t>全火災件数</t>
  </si>
  <si>
    <t>放火火災件数</t>
  </si>
  <si>
    <t>放火火災割合(%)</t>
  </si>
  <si>
    <t>時間帯(時)</t>
  </si>
  <si>
    <t>0～3</t>
  </si>
  <si>
    <t>3～6</t>
  </si>
  <si>
    <t>6～9</t>
  </si>
  <si>
    <t>9～12</t>
  </si>
  <si>
    <t>12～15</t>
  </si>
  <si>
    <t>15～18</t>
  </si>
  <si>
    <t>18～21</t>
  </si>
  <si>
    <t>21～24</t>
  </si>
  <si>
    <t>飲酒</t>
  </si>
  <si>
    <t>死者の発生した階</t>
  </si>
  <si>
    <t>計</t>
  </si>
  <si>
    <t>１月</t>
  </si>
  <si>
    <t>計</t>
  </si>
  <si>
    <t>火元建物の用途別火災件数の推移（１０年間）</t>
  </si>
  <si>
    <t>月別火災種別死傷者数の推移（１０年間）</t>
  </si>
  <si>
    <t>１日、１件当たりの火災の概況</t>
  </si>
  <si>
    <t>月別乾燥注意報等発令日数状況（３年間）</t>
  </si>
  <si>
    <t>放火火災件数の推移（１０年間）</t>
  </si>
  <si>
    <t>火災発生状況の推移（１０年間）</t>
  </si>
  <si>
    <t>平成１６年</t>
  </si>
  <si>
    <t>東京都</t>
  </si>
  <si>
    <t>愛知県</t>
  </si>
  <si>
    <t>大阪府</t>
  </si>
  <si>
    <t>神奈川県</t>
  </si>
  <si>
    <t>埼玉県</t>
  </si>
  <si>
    <t>千葉県</t>
  </si>
  <si>
    <t>兵庫県</t>
  </si>
  <si>
    <t>北海道</t>
  </si>
  <si>
    <t>福岡県</t>
  </si>
  <si>
    <t>茨城県</t>
  </si>
  <si>
    <t>静岡県</t>
  </si>
  <si>
    <t>広島県</t>
  </si>
  <si>
    <t>宮城県</t>
  </si>
  <si>
    <t>鹿児島県</t>
  </si>
  <si>
    <t>福島県</t>
  </si>
  <si>
    <t>栃木県</t>
  </si>
  <si>
    <t>群馬県</t>
  </si>
  <si>
    <t>岐阜県</t>
  </si>
  <si>
    <t>三重県</t>
  </si>
  <si>
    <t>長野県</t>
  </si>
  <si>
    <t>岡山県</t>
  </si>
  <si>
    <t>熊本県</t>
  </si>
  <si>
    <t>新潟県</t>
  </si>
  <si>
    <t>長崎県</t>
  </si>
  <si>
    <t>青森県</t>
  </si>
  <si>
    <t>京都府</t>
  </si>
  <si>
    <t>山口県</t>
  </si>
  <si>
    <t>宮崎県</t>
  </si>
  <si>
    <t>愛媛県</t>
  </si>
  <si>
    <t>岩手県</t>
  </si>
  <si>
    <t>大分県</t>
  </si>
  <si>
    <t>山梨県</t>
  </si>
  <si>
    <t>奈良県</t>
  </si>
  <si>
    <t>滋賀県</t>
  </si>
  <si>
    <t>和歌山県</t>
  </si>
  <si>
    <t>山形県</t>
  </si>
  <si>
    <t>秋田県</t>
  </si>
  <si>
    <t>高知県</t>
  </si>
  <si>
    <t>沖縄県</t>
  </si>
  <si>
    <t>香川県</t>
  </si>
  <si>
    <t>佐賀県</t>
  </si>
  <si>
    <t>島根県</t>
  </si>
  <si>
    <t>石川県</t>
  </si>
  <si>
    <t>徳島県</t>
  </si>
  <si>
    <t>富山県</t>
  </si>
  <si>
    <t>福井県</t>
  </si>
  <si>
    <t>鳥取県</t>
  </si>
  <si>
    <t>周防大島町</t>
  </si>
  <si>
    <t>その他の火災</t>
  </si>
  <si>
    <t>木造</t>
  </si>
  <si>
    <t>居室</t>
  </si>
  <si>
    <t>運転席</t>
  </si>
  <si>
    <t>台所</t>
  </si>
  <si>
    <t>道路</t>
  </si>
  <si>
    <t>部分焼</t>
  </si>
  <si>
    <t>周南市</t>
  </si>
  <si>
    <t>階層
（地上/
地下）</t>
  </si>
  <si>
    <t>死 者 の 発 生 状 況</t>
  </si>
  <si>
    <t>死者の状況</t>
  </si>
  <si>
    <t>構造</t>
  </si>
  <si>
    <t>起床</t>
  </si>
  <si>
    <t xml:space="preserve"> 火災発生件数</t>
  </si>
  <si>
    <t xml:space="preserve"> 死者数</t>
  </si>
  <si>
    <t xml:space="preserve"> 負傷者数</t>
  </si>
  <si>
    <t xml:space="preserve"> うち消防吏員・団員</t>
  </si>
  <si>
    <t xml:space="preserve"> 損害額（千円）</t>
  </si>
  <si>
    <t xml:space="preserve"> １件当たりの損害額（千円）</t>
  </si>
  <si>
    <t xml:space="preserve"> 焼損程度</t>
  </si>
  <si>
    <t xml:space="preserve"> 全焼</t>
  </si>
  <si>
    <t xml:space="preserve"> 半焼</t>
  </si>
  <si>
    <t xml:space="preserve"> 部分焼</t>
  </si>
  <si>
    <t xml:space="preserve"> 罹災世帯数</t>
  </si>
  <si>
    <t xml:space="preserve"> 罹災人員</t>
  </si>
  <si>
    <t>※ 放火自殺によるものを除く</t>
  </si>
  <si>
    <t>こんろ</t>
  </si>
  <si>
    <t>こんろ</t>
  </si>
  <si>
    <t>平成１７年</t>
  </si>
  <si>
    <t>平成１０年</t>
  </si>
  <si>
    <r>
      <t>平成1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</si>
  <si>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</si>
  <si>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t>平成15年</t>
  </si>
  <si>
    <r>
      <t>平成1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</si>
  <si>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</si>
  <si>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</si>
  <si>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</si>
  <si>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</si>
  <si>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</si>
  <si>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</si>
  <si>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</si>
  <si>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</si>
  <si>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</si>
  <si>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</si>
  <si>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</si>
  <si>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</si>
  <si>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</si>
  <si>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周南市</t>
  </si>
  <si>
    <t>山陽小野田市</t>
  </si>
  <si>
    <t>山陽小野田市</t>
  </si>
  <si>
    <t>周防大島町</t>
  </si>
  <si>
    <t>平成１８年</t>
  </si>
  <si>
    <t>-</t>
  </si>
  <si>
    <t>店舗</t>
  </si>
  <si>
    <t>下関市</t>
  </si>
  <si>
    <t>倉庫</t>
  </si>
  <si>
    <t>宇部市</t>
  </si>
  <si>
    <t>工場</t>
  </si>
  <si>
    <t>ライター</t>
  </si>
  <si>
    <t>石油・ガソリンストーブ</t>
  </si>
  <si>
    <t>電気ストーブ　・火鉢</t>
  </si>
  <si>
    <t>耐火
建築物</t>
  </si>
  <si>
    <t>ライター</t>
  </si>
  <si>
    <t>ライター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</si>
  <si>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</si>
  <si>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</si>
  <si>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</si>
  <si>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</si>
  <si>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</si>
  <si>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</si>
  <si>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</si>
  <si>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</si>
  <si>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</si>
  <si>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</si>
  <si>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</si>
  <si>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</si>
  <si>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</si>
  <si>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</si>
  <si>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</si>
  <si>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</si>
  <si>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</si>
  <si>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</si>
  <si>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</si>
  <si>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</si>
  <si>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</si>
  <si>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</si>
  <si>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</si>
  <si>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</si>
  <si>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</si>
  <si>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</si>
  <si>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</si>
  <si>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</si>
  <si>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</si>
  <si>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</si>
  <si>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</si>
  <si>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</si>
  <si>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</si>
  <si>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</si>
  <si>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</si>
  <si>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</si>
  <si>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</si>
  <si>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</si>
  <si>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</si>
  <si>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</si>
  <si>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</si>
  <si>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</si>
  <si>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</si>
  <si>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</si>
  <si>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</si>
  <si>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</si>
  <si>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岩手県</t>
  </si>
  <si>
    <t>－</t>
  </si>
  <si>
    <t>防府市</t>
  </si>
  <si>
    <t>山陽小野田市</t>
  </si>
  <si>
    <t>周防大島町</t>
  </si>
  <si>
    <t>市町名</t>
  </si>
  <si>
    <t>市町人口</t>
  </si>
  <si>
    <t>火災件数</t>
  </si>
  <si>
    <t>損害額（一件）</t>
  </si>
  <si>
    <t>住宅火災における死者・出火原因の推移（１０年間）</t>
  </si>
  <si>
    <t>放火火災件数の推移（１０年間）・被害状況</t>
  </si>
  <si>
    <t>10年間平均
（Ｈ8～Ｈ17）
Ｃ</t>
  </si>
  <si>
    <t>平成１９年　都道府県別死者発生率</t>
  </si>
  <si>
    <t>平成１９年　都道府県別死者数</t>
  </si>
  <si>
    <t>平成１９年　都道府県別出火率</t>
  </si>
  <si>
    <t>平成１９年　都道府県別出火件数</t>
  </si>
  <si>
    <t>平成１９年　市町別出火率</t>
  </si>
  <si>
    <t>平成１９年　市町別１件当たり損害額</t>
  </si>
  <si>
    <t>平成１９年　火災概況</t>
  </si>
  <si>
    <t>平成１９年　主な火災（１０００万以上）</t>
  </si>
  <si>
    <t>平成１９年　火災による死者の発生状況</t>
  </si>
  <si>
    <t>平成１９年　火災による死者の状況</t>
  </si>
  <si>
    <t>平成１９年　市町村別火災発生被害状況</t>
  </si>
  <si>
    <t>平成１９年　火災種別火災発生割合</t>
  </si>
  <si>
    <t>平成１９年　火災種別火災損害割合</t>
  </si>
  <si>
    <t>平成１９年　月別出火火災件数（全火災・建物火災）</t>
  </si>
  <si>
    <t>平成１９年　全火災の主な出火原因</t>
  </si>
  <si>
    <t>平成１９年　時間帯別放火火災件数</t>
  </si>
  <si>
    <t>平成１９年</t>
  </si>
  <si>
    <t>青森県</t>
  </si>
  <si>
    <t>宮城県</t>
  </si>
  <si>
    <t>福島県</t>
  </si>
  <si>
    <t>茨城県</t>
  </si>
  <si>
    <t>福井県</t>
  </si>
  <si>
    <t>平成１7年</t>
  </si>
  <si>
    <t>平成１8年</t>
  </si>
  <si>
    <t>平成１9年</t>
  </si>
  <si>
    <t>平成１6年</t>
  </si>
  <si>
    <r>
      <t>平　成　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　年　月　別</t>
    </r>
  </si>
  <si>
    <t>平成9年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</si>
  <si>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</si>
  <si>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</si>
  <si>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9年</t>
    </r>
  </si>
  <si>
    <r>
      <t>平　成　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　年
火　災　種　別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</si>
  <si>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</si>
  <si>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</si>
  <si>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6年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</si>
  <si>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</si>
  <si>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r>
      <t>平　成　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　年　月　別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</si>
  <si>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</si>
  <si>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t>01月01日</t>
  </si>
  <si>
    <t>納屋</t>
  </si>
  <si>
    <t>01月09日</t>
  </si>
  <si>
    <t>たばこ</t>
  </si>
  <si>
    <t>01月30日</t>
  </si>
  <si>
    <t>ごみ処分業</t>
  </si>
  <si>
    <t>電気ストーブ・火鉢（開放式）</t>
  </si>
  <si>
    <t>配電線（低圧）</t>
  </si>
  <si>
    <t>居住農林水産業併用建築物</t>
  </si>
  <si>
    <t>事務所</t>
  </si>
  <si>
    <t>作業場</t>
  </si>
  <si>
    <t>火のついた紙</t>
  </si>
  <si>
    <t>平 成 19 年 　 主 な 火 災 概 況</t>
  </si>
  <si>
    <t>ライター</t>
  </si>
  <si>
    <t>09月05日</t>
  </si>
  <si>
    <t>取灰</t>
  </si>
  <si>
    <t>酒場</t>
  </si>
  <si>
    <t>10月10日</t>
  </si>
  <si>
    <t>貨物車両</t>
  </si>
  <si>
    <t>排気管</t>
  </si>
  <si>
    <t>11月11日</t>
  </si>
  <si>
    <t>12月3日</t>
  </si>
  <si>
    <t>12月20日</t>
  </si>
  <si>
    <t>その他建築物の名目</t>
  </si>
  <si>
    <t>電気こたつ</t>
  </si>
  <si>
    <t>時限発火装置</t>
  </si>
  <si>
    <t>倉庫,納屋</t>
  </si>
  <si>
    <t>木造建築物</t>
  </si>
  <si>
    <t>事務所,守衛所</t>
  </si>
  <si>
    <t>店舗,待合</t>
  </si>
  <si>
    <t>作業場,工場</t>
  </si>
  <si>
    <t>寺院,教会</t>
  </si>
  <si>
    <t>平成１９年３月３１日住民基本台帳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</si>
  <si>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
Ｂ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</si>
  <si>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
Ａ</t>
    </r>
  </si>
  <si>
    <t>月別乾燥注意報等発令日数及び火災発生状況（平成１7～１9年）</t>
  </si>
  <si>
    <t xml:space="preserve">平 成 19年 　 火 災 に よ る </t>
  </si>
  <si>
    <t>01月13日</t>
  </si>
  <si>
    <t>01月23日</t>
  </si>
  <si>
    <t>02月04日</t>
  </si>
  <si>
    <t>02月07日</t>
  </si>
  <si>
    <t>02月08日</t>
  </si>
  <si>
    <t>02月11日</t>
  </si>
  <si>
    <t>03月09日</t>
  </si>
  <si>
    <t>03月10日</t>
  </si>
  <si>
    <t>03月14日</t>
  </si>
  <si>
    <t>03月20日</t>
  </si>
  <si>
    <t>03月22日</t>
  </si>
  <si>
    <t>04月06日</t>
  </si>
  <si>
    <t>04月10日</t>
  </si>
  <si>
    <t>04月28日</t>
  </si>
  <si>
    <t>05月21日</t>
  </si>
  <si>
    <t>05月24日</t>
  </si>
  <si>
    <t>05月30日</t>
  </si>
  <si>
    <t>07月02日</t>
  </si>
  <si>
    <t>07月21日</t>
  </si>
  <si>
    <t>08月07日</t>
  </si>
  <si>
    <t>08月12日</t>
  </si>
  <si>
    <t>08月25日</t>
  </si>
  <si>
    <t>10月14日</t>
  </si>
  <si>
    <t>10月16日</t>
  </si>
  <si>
    <t>10月24日</t>
  </si>
  <si>
    <t>11月11日</t>
  </si>
  <si>
    <t>11月17日</t>
  </si>
  <si>
    <t>11月19日</t>
  </si>
  <si>
    <t>11月29日</t>
  </si>
  <si>
    <t>12月10日</t>
  </si>
  <si>
    <t>12月11日</t>
  </si>
  <si>
    <t>屋内配線</t>
  </si>
  <si>
    <t>萩市</t>
  </si>
  <si>
    <t>その他の建築物</t>
  </si>
  <si>
    <t>2/0</t>
  </si>
  <si>
    <t>病院</t>
  </si>
  <si>
    <t>ぼや</t>
  </si>
  <si>
    <t>1/0</t>
  </si>
  <si>
    <t>浴室</t>
  </si>
  <si>
    <t>玄関</t>
  </si>
  <si>
    <t>乗用車</t>
  </si>
  <si>
    <t>階段室</t>
  </si>
  <si>
    <t>その他</t>
  </si>
  <si>
    <t>荷台</t>
  </si>
  <si>
    <t>防火構造建築物</t>
  </si>
  <si>
    <t>その他たばこ、マッチ</t>
  </si>
  <si>
    <t>器具付きコード</t>
  </si>
  <si>
    <t>男</t>
  </si>
  <si>
    <t>火傷</t>
  </si>
  <si>
    <t>起床中</t>
  </si>
  <si>
    <t>女</t>
  </si>
  <si>
    <t>自殺</t>
  </si>
  <si>
    <t>飲酒無</t>
  </si>
  <si>
    <t>一酸化炭素中毒・窒息</t>
  </si>
  <si>
    <t>泥酔</t>
  </si>
  <si>
    <t>飲酒有</t>
  </si>
  <si>
    <t>就寝中</t>
  </si>
  <si>
    <t>火傷　</t>
  </si>
  <si>
    <t>就寝中　</t>
  </si>
  <si>
    <t>不明・調査中</t>
  </si>
  <si>
    <t>熟睡</t>
  </si>
  <si>
    <t>身体不自由のため</t>
  </si>
  <si>
    <t>泥酔のため発見が遅れた</t>
  </si>
  <si>
    <t>その他火気取扱中</t>
  </si>
  <si>
    <t>延焼拡大が早く</t>
  </si>
  <si>
    <t>病気・身体不自由</t>
  </si>
  <si>
    <t>05月21日</t>
  </si>
  <si>
    <t>老衰</t>
  </si>
  <si>
    <t>乳幼児</t>
  </si>
  <si>
    <t>不明・調査中</t>
  </si>
  <si>
    <t>消火しようとして</t>
  </si>
  <si>
    <t>平成19年</t>
  </si>
  <si>
    <t>H19</t>
  </si>
  <si>
    <t>平成１9年　時間帯別放火火災件数</t>
  </si>
  <si>
    <t>平成１9年　放火火災被害状況</t>
  </si>
  <si>
    <r>
      <t>火災
種</t>
    </r>
    <r>
      <rPr>
        <sz val="11"/>
        <rFont val="ＭＳ Ｐゴシック"/>
        <family val="3"/>
      </rPr>
      <t>別</t>
    </r>
  </si>
  <si>
    <t>たばこ</t>
  </si>
  <si>
    <t>01月15日</t>
  </si>
  <si>
    <t>01月17日</t>
  </si>
  <si>
    <t>コード</t>
  </si>
  <si>
    <t>01月24日</t>
  </si>
  <si>
    <t>02月07日</t>
  </si>
  <si>
    <t>03月01日</t>
  </si>
  <si>
    <t>03月17日</t>
  </si>
  <si>
    <t>03月23日</t>
  </si>
  <si>
    <t>04月02日</t>
  </si>
  <si>
    <t>04月19日</t>
  </si>
  <si>
    <t>04月23日</t>
  </si>
  <si>
    <t>05月16日</t>
  </si>
  <si>
    <t>06月10日</t>
  </si>
  <si>
    <t>ライター</t>
  </si>
  <si>
    <t>06月21日</t>
  </si>
  <si>
    <t>ガスこんろ</t>
  </si>
  <si>
    <t>07月02日</t>
  </si>
  <si>
    <t>07月07日</t>
  </si>
  <si>
    <t>ガステーブル</t>
  </si>
  <si>
    <t>08月12日</t>
  </si>
  <si>
    <t>08月19日</t>
  </si>
  <si>
    <t>たばこ</t>
  </si>
  <si>
    <t>08月22日</t>
  </si>
  <si>
    <t>09月13日</t>
  </si>
  <si>
    <t>09月17日</t>
  </si>
  <si>
    <t>09月18日</t>
  </si>
  <si>
    <t>09月20日</t>
  </si>
  <si>
    <t>10月04日</t>
  </si>
  <si>
    <t>10月06日</t>
  </si>
  <si>
    <t>10月08日</t>
  </si>
  <si>
    <t>10月11日</t>
  </si>
  <si>
    <t>11月6日</t>
  </si>
  <si>
    <t>11月14日</t>
  </si>
  <si>
    <t>ガステーブル</t>
  </si>
  <si>
    <t>11月20日</t>
  </si>
  <si>
    <t>11月26日</t>
  </si>
  <si>
    <t>アルキルアルミニウム</t>
  </si>
  <si>
    <t>12月6日</t>
  </si>
  <si>
    <t>12月6日</t>
  </si>
  <si>
    <t>プラグ</t>
  </si>
  <si>
    <t>12月6日</t>
  </si>
  <si>
    <t>たばこ</t>
  </si>
  <si>
    <t>12月10日</t>
  </si>
  <si>
    <t>12月25日</t>
  </si>
  <si>
    <t>準住宅</t>
  </si>
  <si>
    <t>建物火災</t>
  </si>
  <si>
    <t>平 成 19 年 　 火 災 に よ る 死 者 の 状 況</t>
  </si>
  <si>
    <t>-</t>
  </si>
  <si>
    <t>2/0</t>
  </si>
  <si>
    <t>1/0</t>
  </si>
  <si>
    <t>5/0</t>
  </si>
  <si>
    <t>4/0</t>
  </si>
  <si>
    <t>　火　災  発　生　被　害　状　況</t>
  </si>
  <si>
    <t xml:space="preserve">平  成  19 年　市　町　別 </t>
  </si>
  <si>
    <t>併用住宅</t>
  </si>
  <si>
    <t>平成１９年　建物火災の主な発火源別構成割合</t>
  </si>
  <si>
    <t>平成１９年　　火　災　の　概　況</t>
  </si>
  <si>
    <t>リハビリテーション室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</si>
</sst>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0_ "/>
    <numFmt numFmtId="185" formatCode="0.0_ "/>
    <numFmt numFmtId="186" formatCode="#,##0.00_ "/>
    <numFmt numFmtId="187" formatCode="0.0"/>
    <numFmt numFmtId="188" formatCode="0_ "/>
    <numFmt numFmtId="189" formatCode="0.00_ "/>
    <numFmt numFmtId="190" formatCode="0_);[Red]\(0\)"/>
    <numFmt numFmtId="191" formatCode="#,##0_ ;[Red]\-#,##0\ "/>
    <numFmt numFmtId="192" formatCode="0.0%"/>
    <numFmt numFmtId="193" formatCode="#,##0_);[Red]\(#,##0\)"/>
    <numFmt numFmtId="194" formatCode="#,##0.0_);[Red]\(#,##0.0\)"/>
    <numFmt numFmtId="195" formatCode="0.0000E+00"/>
    <numFmt numFmtId="196" formatCode="0.000E+00"/>
    <numFmt numFmtId="197" formatCode="0.00000E+00"/>
    <numFmt numFmtId="198" formatCode="0.00000_ "/>
    <numFmt numFmtId="199" formatCode="0.0000_ "/>
    <numFmt numFmtId="200" formatCode="0.000_ 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mmmm\ d\,\ yyyy"/>
    <numFmt numFmtId="210" formatCode="[$-411]g/&quot;標&quot;&quot;準&quot;"/>
    <numFmt numFmtId="211" formatCode="0.0000"/>
    <numFmt numFmtId="212" formatCode="0.000"/>
    <numFmt numFmtId="213" formatCode="0.00_);[Red]\(0.00\)"/>
    <numFmt numFmtId="214" formatCode="0_ ;[Red]\-0\ "/>
    <numFmt numFmtId="215" formatCode="[&lt;=999]000;[&lt;=99999]000\-00;000\-0000"/>
    <numFmt numFmtId="216" formatCode="0;_谀"/>
    <numFmt numFmtId="217" formatCode="0;_က"/>
    <numFmt numFmtId="218" formatCode="0.0;_က"/>
    <numFmt numFmtId="219" formatCode="0.00;_က"/>
    <numFmt numFmtId="220" formatCode="0.000000_ "/>
    <numFmt numFmtId="221" formatCode="0.0000000_ "/>
    <numFmt numFmtId="222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.25"/>
      <name val="ＭＳ Ｐゴシック"/>
      <family val="3"/>
    </font>
    <font>
      <sz val="8.5"/>
      <name val="ＭＳ Ｐゴシック"/>
      <family val="3"/>
    </font>
    <font>
      <sz val="9.25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明朝"/>
      <family val="3"/>
    </font>
    <font>
      <sz val="10"/>
      <name val="ＭＳ Ｐゴシック"/>
      <family val="3"/>
    </font>
    <font>
      <sz val="12"/>
      <name val="明朝"/>
      <family val="1"/>
    </font>
    <font>
      <sz val="12"/>
      <name val="ＭＳ ゴシック"/>
      <family val="3"/>
    </font>
    <font>
      <b/>
      <sz val="14"/>
      <name val="ＭＳ Ｐゴシック"/>
      <family val="3"/>
    </font>
    <font>
      <sz val="20"/>
      <name val="明朝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sz val="18.25"/>
      <name val="ＭＳ Ｐゴシック"/>
      <family val="3"/>
    </font>
    <font>
      <sz val="14.5"/>
      <name val="ＭＳ Ｐゴシック"/>
      <family val="3"/>
    </font>
    <font>
      <sz val="24.5"/>
      <name val="ＭＳ 明朝"/>
      <family val="1"/>
    </font>
    <font>
      <sz val="11.25"/>
      <name val="ＭＳ 明朝"/>
      <family val="1"/>
    </font>
    <font>
      <sz val="23"/>
      <name val="ＭＳ 明朝"/>
      <family val="1"/>
    </font>
    <font>
      <sz val="14.25"/>
      <name val="ＭＳ 明朝"/>
      <family val="1"/>
    </font>
    <font>
      <b/>
      <sz val="20"/>
      <name val="ＭＳ ゴシック"/>
      <family val="3"/>
    </font>
    <font>
      <b/>
      <sz val="12"/>
      <name val="ＭＳ Ｐゴシック"/>
      <family val="3"/>
    </font>
    <font>
      <sz val="22.5"/>
      <name val="ＭＳ Ｐゴシック"/>
      <family val="3"/>
    </font>
    <font>
      <sz val="15"/>
      <name val="ＭＳ Ｐゴシック"/>
      <family val="3"/>
    </font>
    <font>
      <sz val="15.75"/>
      <name val="ＭＳ Ｐゴシック"/>
      <family val="3"/>
    </font>
    <font>
      <sz val="11.25"/>
      <name val="ＭＳ Ｐゴシック"/>
      <family val="3"/>
    </font>
    <font>
      <sz val="19.25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28"/>
      <name val="ＭＳ Ｐゴシック"/>
      <family val="3"/>
    </font>
    <font>
      <sz val="14.75"/>
      <name val="ＭＳ Ｐゴシック"/>
      <family val="3"/>
    </font>
    <font>
      <sz val="26.25"/>
      <name val="ＭＳ Ｐゴシック"/>
      <family val="3"/>
    </font>
    <font>
      <b/>
      <sz val="16"/>
      <name val="ＭＳ Ｐゴシック"/>
      <family val="3"/>
    </font>
    <font>
      <b/>
      <sz val="15.75"/>
      <name val="ＭＳ Ｐゴシック"/>
      <family val="3"/>
    </font>
    <font>
      <sz val="16"/>
      <name val="ＭＳ Ｐ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b/>
      <sz val="11"/>
      <name val="ＭＳ Ｐゴシック"/>
      <family val="3"/>
    </font>
    <font>
      <b/>
      <sz val="1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dashed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ashed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>
      <left style="dashed"/>
      <right style="hair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thin"/>
      <bottom style="hair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double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hair"/>
    </border>
    <border>
      <left style="thin"/>
      <right style="medium"/>
      <top style="thin"/>
      <bottom style="hair"/>
    </border>
    <border>
      <left style="thin"/>
      <right style="dashed"/>
      <top style="thin"/>
      <bottom style="thin"/>
    </border>
    <border>
      <left style="medium"/>
      <right style="dashed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medium"/>
      <bottom style="thin"/>
    </border>
    <border>
      <left style="dashed"/>
      <right style="hair"/>
      <top style="thin"/>
      <bottom style="thin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 style="double"/>
      <top style="medium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thin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hair"/>
    </border>
    <border>
      <left style="dashed"/>
      <right style="hair"/>
      <top style="double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0" fillId="0" borderId="0" applyNumberFormat="0" applyFill="0" applyBorder="0" applyAlignment="0" applyProtection="0"/>
  </cellStyleXfs>
  <cellXfs count="104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193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93" fontId="4" fillId="0" borderId="1" xfId="0" applyNumberFormat="1" applyFont="1" applyFill="1" applyBorder="1" applyAlignment="1">
      <alignment horizontal="right" vertical="center"/>
    </xf>
    <xf numFmtId="193" fontId="4" fillId="0" borderId="2" xfId="0" applyNumberFormat="1" applyFont="1" applyFill="1" applyBorder="1" applyAlignment="1">
      <alignment horizontal="right" vertical="center"/>
    </xf>
    <xf numFmtId="193" fontId="4" fillId="0" borderId="3" xfId="0" applyNumberFormat="1" applyFont="1" applyFill="1" applyBorder="1" applyAlignment="1">
      <alignment horizontal="right" vertical="center"/>
    </xf>
    <xf numFmtId="193" fontId="4" fillId="0" borderId="4" xfId="0" applyNumberFormat="1" applyFont="1" applyFill="1" applyBorder="1" applyAlignment="1">
      <alignment horizontal="right" vertical="center"/>
    </xf>
    <xf numFmtId="38" fontId="33" fillId="0" borderId="1" xfId="17" applyFont="1" applyFill="1" applyBorder="1" applyAlignment="1">
      <alignment horizontal="right" vertical="center" wrapText="1"/>
    </xf>
    <xf numFmtId="38" fontId="33" fillId="0" borderId="2" xfId="17" applyFont="1" applyFill="1" applyBorder="1" applyAlignment="1">
      <alignment horizontal="right" vertical="center" wrapText="1"/>
    </xf>
    <xf numFmtId="38" fontId="33" fillId="0" borderId="5" xfId="17" applyFont="1" applyFill="1" applyBorder="1" applyAlignment="1">
      <alignment horizontal="right" vertical="center" wrapText="1"/>
    </xf>
    <xf numFmtId="38" fontId="33" fillId="0" borderId="6" xfId="17" applyFont="1" applyFill="1" applyBorder="1" applyAlignment="1">
      <alignment horizontal="right" vertical="center" wrapText="1"/>
    </xf>
    <xf numFmtId="193" fontId="4" fillId="0" borderId="7" xfId="0" applyNumberFormat="1" applyFont="1" applyFill="1" applyBorder="1" applyAlignment="1">
      <alignment horizontal="right" vertical="center"/>
    </xf>
    <xf numFmtId="193" fontId="4" fillId="0" borderId="8" xfId="0" applyNumberFormat="1" applyFont="1" applyFill="1" applyBorder="1" applyAlignment="1">
      <alignment horizontal="right" vertical="center"/>
    </xf>
    <xf numFmtId="193" fontId="4" fillId="0" borderId="9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0" fillId="0" borderId="11" xfId="0" applyFont="1" applyFill="1" applyBorder="1" applyAlignment="1">
      <alignment horizontal="center" vertical="center" textRotation="255" wrapText="1"/>
    </xf>
    <xf numFmtId="193" fontId="4" fillId="0" borderId="0" xfId="0" applyNumberFormat="1" applyFont="1" applyFill="1" applyAlignment="1">
      <alignment horizontal="center" vertical="center"/>
    </xf>
    <xf numFmtId="193" fontId="4" fillId="0" borderId="0" xfId="0" applyNumberFormat="1" applyFont="1" applyFill="1" applyBorder="1" applyAlignment="1">
      <alignment horizontal="center" vertical="center"/>
    </xf>
    <xf numFmtId="38" fontId="33" fillId="0" borderId="0" xfId="17" applyFont="1" applyFill="1" applyBorder="1" applyAlignment="1">
      <alignment horizontal="center" vertical="center" wrapText="1"/>
    </xf>
    <xf numFmtId="193" fontId="4" fillId="0" borderId="12" xfId="17" applyNumberFormat="1" applyFont="1" applyFill="1" applyBorder="1" applyAlignment="1">
      <alignment horizontal="right" vertical="center"/>
    </xf>
    <xf numFmtId="193" fontId="4" fillId="0" borderId="13" xfId="17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0" fontId="4" fillId="0" borderId="6" xfId="0" applyFont="1" applyFill="1" applyBorder="1" applyAlignment="1">
      <alignment horizontal="center" vertical="top" textRotation="255" wrapText="1"/>
    </xf>
    <xf numFmtId="0" fontId="12" fillId="0" borderId="14" xfId="0" applyFont="1" applyFill="1" applyBorder="1" applyAlignment="1">
      <alignment horizontal="center" vertical="top" textRotation="255" wrapText="1"/>
    </xf>
    <xf numFmtId="0" fontId="12" fillId="0" borderId="6" xfId="0" applyFont="1" applyFill="1" applyBorder="1" applyAlignment="1">
      <alignment horizontal="center" vertical="top" textRotation="255" wrapText="1"/>
    </xf>
    <xf numFmtId="0" fontId="12" fillId="0" borderId="15" xfId="0" applyFont="1" applyFill="1" applyBorder="1" applyAlignment="1">
      <alignment horizontal="center" vertical="top" textRotation="255" wrapText="1"/>
    </xf>
    <xf numFmtId="0" fontId="12" fillId="0" borderId="16" xfId="0" applyFont="1" applyFill="1" applyBorder="1" applyAlignment="1">
      <alignment horizontal="center" vertical="top" textRotation="255" wrapText="1"/>
    </xf>
    <xf numFmtId="0" fontId="0" fillId="0" borderId="2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93" fontId="4" fillId="0" borderId="7" xfId="17" applyNumberFormat="1" applyFont="1" applyFill="1" applyBorder="1" applyAlignment="1">
      <alignment horizontal="right" vertical="center"/>
    </xf>
    <xf numFmtId="193" fontId="4" fillId="0" borderId="8" xfId="17" applyNumberFormat="1" applyFont="1" applyFill="1" applyBorder="1" applyAlignment="1">
      <alignment horizontal="right" vertical="center"/>
    </xf>
    <xf numFmtId="193" fontId="4" fillId="0" borderId="9" xfId="17" applyNumberFormat="1" applyFont="1" applyFill="1" applyBorder="1" applyAlignment="1">
      <alignment horizontal="right" vertical="center"/>
    </xf>
    <xf numFmtId="193" fontId="4" fillId="0" borderId="20" xfId="17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93" fontId="4" fillId="0" borderId="2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3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top"/>
    </xf>
    <xf numFmtId="49" fontId="14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vertical="top"/>
    </xf>
    <xf numFmtId="190" fontId="3" fillId="0" borderId="31" xfId="0" applyNumberFormat="1" applyFont="1" applyFill="1" applyBorder="1" applyAlignment="1">
      <alignment horizontal="right" vertical="center" wrapText="1"/>
    </xf>
    <xf numFmtId="190" fontId="3" fillId="0" borderId="32" xfId="0" applyNumberFormat="1" applyFont="1" applyFill="1" applyBorder="1" applyAlignment="1">
      <alignment horizontal="right" vertical="center" wrapText="1"/>
    </xf>
    <xf numFmtId="190" fontId="3" fillId="0" borderId="33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34" xfId="0" applyFont="1" applyFill="1" applyBorder="1" applyAlignment="1">
      <alignment horizontal="center" vertical="center" textRotation="255" wrapText="1"/>
    </xf>
    <xf numFmtId="0" fontId="3" fillId="0" borderId="35" xfId="0" applyFont="1" applyFill="1" applyBorder="1" applyAlignment="1">
      <alignment horizontal="center" vertical="center" textRotation="255" wrapText="1"/>
    </xf>
    <xf numFmtId="0" fontId="3" fillId="0" borderId="29" xfId="0" applyFont="1" applyFill="1" applyBorder="1" applyAlignment="1">
      <alignment horizontal="center" vertical="center" textRotation="255" wrapText="1"/>
    </xf>
    <xf numFmtId="190" fontId="3" fillId="0" borderId="7" xfId="0" applyNumberFormat="1" applyFont="1" applyFill="1" applyBorder="1" applyAlignment="1">
      <alignment vertical="center"/>
    </xf>
    <xf numFmtId="190" fontId="3" fillId="0" borderId="2" xfId="0" applyNumberFormat="1" applyFont="1" applyFill="1" applyBorder="1" applyAlignment="1">
      <alignment vertical="center"/>
    </xf>
    <xf numFmtId="190" fontId="3" fillId="0" borderId="17" xfId="0" applyNumberFormat="1" applyFont="1" applyFill="1" applyBorder="1" applyAlignment="1">
      <alignment vertical="center"/>
    </xf>
    <xf numFmtId="190" fontId="3" fillId="0" borderId="4" xfId="0" applyNumberFormat="1" applyFont="1" applyFill="1" applyBorder="1" applyAlignment="1">
      <alignment vertical="center"/>
    </xf>
    <xf numFmtId="190" fontId="3" fillId="0" borderId="19" xfId="0" applyNumberFormat="1" applyFont="1" applyFill="1" applyBorder="1" applyAlignment="1">
      <alignment vertical="center"/>
    </xf>
    <xf numFmtId="190" fontId="3" fillId="0" borderId="27" xfId="0" applyNumberFormat="1" applyFont="1" applyFill="1" applyBorder="1" applyAlignment="1">
      <alignment vertical="center"/>
    </xf>
    <xf numFmtId="190" fontId="3" fillId="0" borderId="28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38" fontId="4" fillId="0" borderId="0" xfId="17" applyFont="1" applyFill="1" applyAlignment="1">
      <alignment vertical="center"/>
    </xf>
    <xf numFmtId="0" fontId="4" fillId="0" borderId="0" xfId="0" applyFont="1" applyFill="1" applyAlignment="1">
      <alignment vertical="center"/>
    </xf>
    <xf numFmtId="56" fontId="4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38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distributed"/>
    </xf>
    <xf numFmtId="0" fontId="4" fillId="0" borderId="40" xfId="0" applyFont="1" applyFill="1" applyBorder="1" applyAlignment="1">
      <alignment horizontal="distributed" vertical="distributed"/>
    </xf>
    <xf numFmtId="0" fontId="4" fillId="0" borderId="41" xfId="0" applyFont="1" applyFill="1" applyBorder="1" applyAlignment="1">
      <alignment horizontal="distributed" vertical="distributed"/>
    </xf>
    <xf numFmtId="0" fontId="4" fillId="0" borderId="42" xfId="0" applyFont="1" applyFill="1" applyBorder="1" applyAlignment="1">
      <alignment horizontal="distributed" vertical="distributed"/>
    </xf>
    <xf numFmtId="0" fontId="4" fillId="0" borderId="43" xfId="0" applyFont="1" applyFill="1" applyBorder="1" applyAlignment="1">
      <alignment horizontal="distributed" vertical="distributed"/>
    </xf>
    <xf numFmtId="0" fontId="0" fillId="0" borderId="44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textRotation="255" wrapText="1"/>
    </xf>
    <xf numFmtId="0" fontId="0" fillId="0" borderId="48" xfId="0" applyFont="1" applyFill="1" applyBorder="1" applyAlignment="1">
      <alignment horizontal="center" vertical="center" textRotation="255" wrapText="1"/>
    </xf>
    <xf numFmtId="0" fontId="0" fillId="0" borderId="49" xfId="0" applyFont="1" applyFill="1" applyBorder="1" applyAlignment="1">
      <alignment horizontal="center" vertical="center" textRotation="255" wrapText="1"/>
    </xf>
    <xf numFmtId="0" fontId="0" fillId="0" borderId="50" xfId="0" applyFont="1" applyFill="1" applyBorder="1" applyAlignment="1">
      <alignment horizontal="center" vertical="center" textRotation="255" wrapText="1"/>
    </xf>
    <xf numFmtId="0" fontId="4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textRotation="255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vertical="center"/>
    </xf>
    <xf numFmtId="0" fontId="19" fillId="0" borderId="8" xfId="0" applyFont="1" applyFill="1" applyBorder="1" applyAlignment="1">
      <alignment vertical="center"/>
    </xf>
    <xf numFmtId="0" fontId="19" fillId="0" borderId="55" xfId="0" applyFont="1" applyFill="1" applyBorder="1" applyAlignment="1">
      <alignment vertical="center"/>
    </xf>
    <xf numFmtId="0" fontId="19" fillId="0" borderId="56" xfId="0" applyFont="1" applyFill="1" applyBorder="1" applyAlignment="1">
      <alignment vertical="center"/>
    </xf>
    <xf numFmtId="0" fontId="19" fillId="0" borderId="57" xfId="0" applyFont="1" applyFill="1" applyBorder="1" applyAlignment="1">
      <alignment vertical="center"/>
    </xf>
    <xf numFmtId="0" fontId="19" fillId="0" borderId="58" xfId="0" applyFont="1" applyFill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19" fillId="0" borderId="59" xfId="0" applyFont="1" applyFill="1" applyBorder="1" applyAlignment="1">
      <alignment vertical="center"/>
    </xf>
    <xf numFmtId="0" fontId="19" fillId="0" borderId="60" xfId="0" applyFont="1" applyFill="1" applyBorder="1" applyAlignment="1">
      <alignment vertical="center"/>
    </xf>
    <xf numFmtId="0" fontId="19" fillId="0" borderId="61" xfId="0" applyFont="1" applyFill="1" applyBorder="1" applyAlignment="1">
      <alignment vertical="center"/>
    </xf>
    <xf numFmtId="0" fontId="19" fillId="0" borderId="6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0" fillId="0" borderId="52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184" fontId="0" fillId="0" borderId="0" xfId="0" applyNumberFormat="1" applyFill="1" applyAlignment="1">
      <alignment/>
    </xf>
    <xf numFmtId="0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93" fontId="0" fillId="0" borderId="0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187" fontId="0" fillId="0" borderId="0" xfId="0" applyNumberFormat="1" applyFill="1" applyAlignment="1">
      <alignment/>
    </xf>
    <xf numFmtId="189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vertical="center"/>
    </xf>
    <xf numFmtId="38" fontId="0" fillId="0" borderId="0" xfId="17" applyFont="1" applyFill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89" fontId="0" fillId="0" borderId="0" xfId="0" applyNumberFormat="1" applyFill="1" applyBorder="1" applyAlignment="1">
      <alignment/>
    </xf>
    <xf numFmtId="2" fontId="0" fillId="0" borderId="39" xfId="0" applyNumberFormat="1" applyFill="1" applyBorder="1" applyAlignment="1">
      <alignment/>
    </xf>
    <xf numFmtId="4" fontId="0" fillId="0" borderId="40" xfId="0" applyNumberFormat="1" applyFill="1" applyBorder="1" applyAlignment="1">
      <alignment/>
    </xf>
    <xf numFmtId="2" fontId="0" fillId="0" borderId="40" xfId="0" applyNumberFormat="1" applyFill="1" applyBorder="1" applyAlignment="1">
      <alignment/>
    </xf>
    <xf numFmtId="2" fontId="0" fillId="0" borderId="45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46" xfId="0" applyNumberFormat="1" applyFill="1" applyBorder="1" applyAlignment="1">
      <alignment/>
    </xf>
    <xf numFmtId="2" fontId="0" fillId="0" borderId="41" xfId="0" applyNumberFormat="1" applyFill="1" applyBorder="1" applyAlignment="1">
      <alignment/>
    </xf>
    <xf numFmtId="38" fontId="33" fillId="0" borderId="63" xfId="17" applyFont="1" applyFill="1" applyBorder="1" applyAlignment="1">
      <alignment wrapText="1"/>
    </xf>
    <xf numFmtId="38" fontId="33" fillId="0" borderId="63" xfId="17" applyFont="1" applyFill="1" applyBorder="1" applyAlignment="1">
      <alignment/>
    </xf>
    <xf numFmtId="38" fontId="0" fillId="0" borderId="0" xfId="17" applyFill="1" applyAlignment="1">
      <alignment/>
    </xf>
    <xf numFmtId="0" fontId="4" fillId="0" borderId="45" xfId="0" applyFont="1" applyFill="1" applyBorder="1" applyAlignment="1">
      <alignment horizontal="distributed" vertical="distributed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33" fillId="0" borderId="64" xfId="22" applyNumberFormat="1" applyFont="1" applyFill="1" applyBorder="1" applyAlignment="1">
      <alignment horizontal="center" vertical="center" wrapText="1"/>
      <protection/>
    </xf>
    <xf numFmtId="20" fontId="33" fillId="0" borderId="65" xfId="22" applyNumberFormat="1" applyFont="1" applyFill="1" applyBorder="1" applyAlignment="1">
      <alignment horizontal="center" vertical="center" wrapText="1"/>
      <protection/>
    </xf>
    <xf numFmtId="0" fontId="33" fillId="0" borderId="65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 wrapText="1"/>
    </xf>
    <xf numFmtId="0" fontId="33" fillId="0" borderId="65" xfId="22" applyFont="1" applyFill="1" applyBorder="1" applyAlignment="1">
      <alignment horizontal="center" vertical="center" wrapText="1"/>
      <protection/>
    </xf>
    <xf numFmtId="0" fontId="33" fillId="0" borderId="65" xfId="21" applyFont="1" applyFill="1" applyBorder="1" applyAlignment="1">
      <alignment horizontal="center" vertical="center" wrapText="1"/>
      <protection/>
    </xf>
    <xf numFmtId="0" fontId="8" fillId="0" borderId="6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 shrinkToFit="1"/>
    </xf>
    <xf numFmtId="49" fontId="33" fillId="0" borderId="1" xfId="22" applyNumberFormat="1" applyFont="1" applyFill="1" applyBorder="1" applyAlignment="1">
      <alignment horizontal="center" vertical="center" wrapText="1"/>
      <protection/>
    </xf>
    <xf numFmtId="20" fontId="33" fillId="0" borderId="2" xfId="22" applyNumberFormat="1" applyFont="1" applyFill="1" applyBorder="1" applyAlignment="1">
      <alignment horizontal="center" vertical="center" wrapText="1"/>
      <protection/>
    </xf>
    <xf numFmtId="0" fontId="3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3" fillId="0" borderId="2" xfId="22" applyFont="1" applyFill="1" applyBorder="1" applyAlignment="1">
      <alignment horizontal="center" vertical="center" wrapText="1"/>
      <protection/>
    </xf>
    <xf numFmtId="0" fontId="33" fillId="0" borderId="2" xfId="21" applyFont="1" applyFill="1" applyBorder="1" applyAlignment="1">
      <alignment horizontal="center" vertical="center" wrapText="1"/>
      <protection/>
    </xf>
    <xf numFmtId="0" fontId="8" fillId="0" borderId="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33" fillId="0" borderId="4" xfId="22" applyFont="1" applyFill="1" applyBorder="1" applyAlignment="1">
      <alignment horizontal="center" vertical="center" wrapText="1"/>
      <protection/>
    </xf>
    <xf numFmtId="0" fontId="4" fillId="0" borderId="4" xfId="0" applyFont="1" applyFill="1" applyBorder="1" applyAlignment="1">
      <alignment horizontal="center" vertical="center" wrapText="1"/>
    </xf>
    <xf numFmtId="49" fontId="33" fillId="0" borderId="5" xfId="22" applyNumberFormat="1" applyFont="1" applyFill="1" applyBorder="1" applyAlignment="1">
      <alignment horizontal="center" vertical="center" wrapText="1"/>
      <protection/>
    </xf>
    <xf numFmtId="20" fontId="33" fillId="0" borderId="6" xfId="22" applyNumberFormat="1" applyFont="1" applyFill="1" applyBorder="1" applyAlignment="1">
      <alignment horizontal="center" vertical="center" wrapText="1"/>
      <protection/>
    </xf>
    <xf numFmtId="0" fontId="3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33" fillId="0" borderId="6" xfId="22" applyFont="1" applyFill="1" applyBorder="1" applyAlignment="1">
      <alignment horizontal="center" vertical="center" wrapText="1"/>
      <protection/>
    </xf>
    <xf numFmtId="0" fontId="33" fillId="0" borderId="6" xfId="21" applyFont="1" applyFill="1" applyBorder="1" applyAlignment="1">
      <alignment horizontal="center" vertical="center" wrapText="1"/>
      <protection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 shrinkToFit="1"/>
    </xf>
    <xf numFmtId="0" fontId="33" fillId="0" borderId="27" xfId="22" applyFont="1" applyFill="1" applyBorder="1" applyAlignment="1">
      <alignment horizontal="center" vertical="center" wrapText="1"/>
      <protection/>
    </xf>
    <xf numFmtId="0" fontId="8" fillId="0" borderId="65" xfId="0" applyFont="1" applyFill="1" applyBorder="1" applyAlignment="1">
      <alignment horizontal="center" vertical="center" wrapText="1"/>
    </xf>
    <xf numFmtId="0" fontId="33" fillId="0" borderId="4" xfId="2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184" fontId="0" fillId="3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right" vertical="center"/>
    </xf>
    <xf numFmtId="0" fontId="0" fillId="0" borderId="66" xfId="0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right" vertical="center"/>
    </xf>
    <xf numFmtId="0" fontId="0" fillId="0" borderId="47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68" xfId="0" applyFont="1" applyFill="1" applyBorder="1" applyAlignment="1">
      <alignment horizontal="right" vertical="center"/>
    </xf>
    <xf numFmtId="0" fontId="0" fillId="3" borderId="0" xfId="0" applyNumberFormat="1" applyFont="1" applyFill="1" applyBorder="1" applyAlignment="1">
      <alignment vertical="center"/>
    </xf>
    <xf numFmtId="193" fontId="0" fillId="3" borderId="0" xfId="0" applyNumberFormat="1" applyFont="1" applyFill="1" applyBorder="1" applyAlignment="1">
      <alignment vertical="center"/>
    </xf>
    <xf numFmtId="188" fontId="0" fillId="3" borderId="0" xfId="0" applyNumberFormat="1" applyFont="1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7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7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19" fillId="0" borderId="34" xfId="0" applyFont="1" applyFill="1" applyBorder="1" applyAlignment="1">
      <alignment vertical="center"/>
    </xf>
    <xf numFmtId="0" fontId="19" fillId="0" borderId="72" xfId="0" applyFont="1" applyFill="1" applyBorder="1" applyAlignment="1">
      <alignment vertical="center"/>
    </xf>
    <xf numFmtId="0" fontId="19" fillId="0" borderId="73" xfId="0" applyFont="1" applyFill="1" applyBorder="1" applyAlignment="1">
      <alignment vertical="center"/>
    </xf>
    <xf numFmtId="0" fontId="19" fillId="0" borderId="74" xfId="0" applyFont="1" applyFill="1" applyBorder="1" applyAlignment="1">
      <alignment vertical="center"/>
    </xf>
    <xf numFmtId="0" fontId="19" fillId="0" borderId="75" xfId="0" applyFont="1" applyFill="1" applyBorder="1" applyAlignment="1">
      <alignment vertical="center"/>
    </xf>
    <xf numFmtId="0" fontId="19" fillId="0" borderId="76" xfId="0" applyFont="1" applyFill="1" applyBorder="1" applyAlignment="1">
      <alignment vertical="center"/>
    </xf>
    <xf numFmtId="0" fontId="19" fillId="0" borderId="77" xfId="0" applyFont="1" applyFill="1" applyBorder="1" applyAlignment="1">
      <alignment vertical="center"/>
    </xf>
    <xf numFmtId="0" fontId="19" fillId="0" borderId="35" xfId="0" applyFont="1" applyFill="1" applyBorder="1" applyAlignment="1">
      <alignment vertical="center"/>
    </xf>
    <xf numFmtId="0" fontId="19" fillId="0" borderId="29" xfId="0" applyFont="1" applyFill="1" applyBorder="1" applyAlignment="1">
      <alignment vertical="center"/>
    </xf>
    <xf numFmtId="0" fontId="19" fillId="0" borderId="78" xfId="0" applyFont="1" applyFill="1" applyBorder="1" applyAlignment="1">
      <alignment vertical="center"/>
    </xf>
    <xf numFmtId="0" fontId="19" fillId="0" borderId="79" xfId="0" applyFont="1" applyFill="1" applyBorder="1" applyAlignment="1">
      <alignment vertical="center"/>
    </xf>
    <xf numFmtId="0" fontId="19" fillId="0" borderId="80" xfId="0" applyFont="1" applyFill="1" applyBorder="1" applyAlignment="1">
      <alignment vertical="center"/>
    </xf>
    <xf numFmtId="0" fontId="19" fillId="0" borderId="81" xfId="0" applyFont="1" applyFill="1" applyBorder="1" applyAlignment="1">
      <alignment vertical="center"/>
    </xf>
    <xf numFmtId="0" fontId="19" fillId="0" borderId="82" xfId="0" applyFont="1" applyFill="1" applyBorder="1" applyAlignment="1">
      <alignment vertical="center"/>
    </xf>
    <xf numFmtId="0" fontId="19" fillId="0" borderId="83" xfId="0" applyFont="1" applyFill="1" applyBorder="1" applyAlignment="1">
      <alignment vertical="center"/>
    </xf>
    <xf numFmtId="0" fontId="19" fillId="0" borderId="84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85" xfId="0" applyFont="1" applyFill="1" applyBorder="1" applyAlignment="1">
      <alignment vertical="center"/>
    </xf>
    <xf numFmtId="0" fontId="19" fillId="0" borderId="86" xfId="0" applyFont="1" applyFill="1" applyBorder="1" applyAlignment="1">
      <alignment vertical="center"/>
    </xf>
    <xf numFmtId="0" fontId="19" fillId="0" borderId="87" xfId="0" applyFont="1" applyFill="1" applyBorder="1" applyAlignment="1">
      <alignment vertical="center"/>
    </xf>
    <xf numFmtId="0" fontId="19" fillId="0" borderId="88" xfId="0" applyFont="1" applyFill="1" applyBorder="1" applyAlignment="1">
      <alignment vertical="center"/>
    </xf>
    <xf numFmtId="0" fontId="19" fillId="0" borderId="89" xfId="0" applyFont="1" applyFill="1" applyBorder="1" applyAlignment="1">
      <alignment vertical="center"/>
    </xf>
    <xf numFmtId="0" fontId="19" fillId="0" borderId="90" xfId="0" applyFont="1" applyFill="1" applyBorder="1" applyAlignment="1">
      <alignment vertical="center"/>
    </xf>
    <xf numFmtId="0" fontId="19" fillId="0" borderId="46" xfId="0" applyFont="1" applyFill="1" applyBorder="1" applyAlignment="1">
      <alignment vertical="center"/>
    </xf>
    <xf numFmtId="0" fontId="19" fillId="0" borderId="40" xfId="0" applyFont="1" applyFill="1" applyBorder="1" applyAlignment="1">
      <alignment vertical="center"/>
    </xf>
    <xf numFmtId="0" fontId="19" fillId="0" borderId="45" xfId="0" applyFont="1" applyFill="1" applyBorder="1" applyAlignment="1">
      <alignment vertical="center"/>
    </xf>
    <xf numFmtId="0" fontId="19" fillId="0" borderId="91" xfId="0" applyFont="1" applyFill="1" applyBorder="1" applyAlignment="1">
      <alignment vertical="center"/>
    </xf>
    <xf numFmtId="38" fontId="17" fillId="0" borderId="7" xfId="17" applyFont="1" applyFill="1" applyBorder="1" applyAlignment="1">
      <alignment horizontal="right" vertical="center" wrapText="1"/>
    </xf>
    <xf numFmtId="38" fontId="17" fillId="0" borderId="1" xfId="17" applyFont="1" applyFill="1" applyBorder="1" applyAlignment="1">
      <alignment horizontal="right" vertical="center" wrapText="1"/>
    </xf>
    <xf numFmtId="38" fontId="17" fillId="0" borderId="8" xfId="17" applyFont="1" applyFill="1" applyBorder="1" applyAlignment="1">
      <alignment horizontal="right" vertical="center" wrapText="1"/>
    </xf>
    <xf numFmtId="38" fontId="17" fillId="0" borderId="7" xfId="17" applyFont="1" applyFill="1" applyBorder="1" applyAlignment="1">
      <alignment horizontal="right" vertical="center"/>
    </xf>
    <xf numFmtId="38" fontId="17" fillId="0" borderId="8" xfId="17" applyFont="1" applyFill="1" applyBorder="1" applyAlignment="1">
      <alignment horizontal="right" vertical="center"/>
    </xf>
    <xf numFmtId="38" fontId="17" fillId="0" borderId="9" xfId="17" applyFont="1" applyFill="1" applyBorder="1" applyAlignment="1">
      <alignment horizontal="right" vertical="center" wrapText="1"/>
    </xf>
    <xf numFmtId="38" fontId="17" fillId="0" borderId="20" xfId="17" applyFont="1" applyFill="1" applyBorder="1" applyAlignment="1">
      <alignment horizontal="right" vertical="center" wrapText="1"/>
    </xf>
    <xf numFmtId="38" fontId="17" fillId="0" borderId="92" xfId="17" applyFont="1" applyFill="1" applyBorder="1" applyAlignment="1">
      <alignment horizontal="right" vertical="center" wrapText="1"/>
    </xf>
    <xf numFmtId="38" fontId="17" fillId="0" borderId="5" xfId="17" applyFont="1" applyFill="1" applyBorder="1" applyAlignment="1">
      <alignment horizontal="right" vertical="center" wrapText="1"/>
    </xf>
    <xf numFmtId="38" fontId="17" fillId="0" borderId="15" xfId="17" applyFont="1" applyFill="1" applyBorder="1" applyAlignment="1">
      <alignment horizontal="right" vertical="center" wrapText="1"/>
    </xf>
    <xf numFmtId="38" fontId="17" fillId="0" borderId="93" xfId="17" applyFont="1" applyFill="1" applyBorder="1" applyAlignment="1">
      <alignment horizontal="right" vertical="center" wrapText="1"/>
    </xf>
    <xf numFmtId="38" fontId="17" fillId="0" borderId="94" xfId="17" applyFont="1" applyFill="1" applyBorder="1" applyAlignment="1">
      <alignment horizontal="right" vertical="center" wrapText="1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95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96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97" xfId="0" applyFont="1" applyFill="1" applyBorder="1" applyAlignment="1">
      <alignment vertical="center"/>
    </xf>
    <xf numFmtId="0" fontId="0" fillId="0" borderId="98" xfId="0" applyFont="1" applyFill="1" applyBorder="1" applyAlignment="1">
      <alignment vertical="center"/>
    </xf>
    <xf numFmtId="190" fontId="3" fillId="0" borderId="6" xfId="0" applyNumberFormat="1" applyFont="1" applyFill="1" applyBorder="1" applyAlignment="1">
      <alignment vertical="center"/>
    </xf>
    <xf numFmtId="190" fontId="3" fillId="0" borderId="14" xfId="0" applyNumberFormat="1" applyFont="1" applyFill="1" applyBorder="1" applyAlignment="1">
      <alignment vertical="center"/>
    </xf>
    <xf numFmtId="190" fontId="3" fillId="0" borderId="92" xfId="0" applyNumberFormat="1" applyFont="1" applyFill="1" applyBorder="1" applyAlignment="1">
      <alignment vertical="center"/>
    </xf>
    <xf numFmtId="190" fontId="3" fillId="0" borderId="90" xfId="0" applyNumberFormat="1" applyFont="1" applyFill="1" applyBorder="1" applyAlignment="1">
      <alignment vertical="center"/>
    </xf>
    <xf numFmtId="190" fontId="3" fillId="0" borderId="99" xfId="0" applyNumberFormat="1" applyFont="1" applyFill="1" applyBorder="1" applyAlignment="1">
      <alignment vertical="center"/>
    </xf>
    <xf numFmtId="0" fontId="18" fillId="0" borderId="71" xfId="0" applyFont="1" applyFill="1" applyBorder="1" applyAlignment="1">
      <alignment horizontal="right" vertical="center" wrapText="1"/>
    </xf>
    <xf numFmtId="0" fontId="18" fillId="0" borderId="2" xfId="0" applyFont="1" applyFill="1" applyBorder="1" applyAlignment="1">
      <alignment horizontal="right" vertical="center" wrapText="1"/>
    </xf>
    <xf numFmtId="190" fontId="3" fillId="0" borderId="2" xfId="0" applyNumberFormat="1" applyFont="1" applyFill="1" applyBorder="1" applyAlignment="1">
      <alignment horizontal="right" vertical="center" wrapText="1"/>
    </xf>
    <xf numFmtId="0" fontId="18" fillId="0" borderId="17" xfId="0" applyFont="1" applyFill="1" applyBorder="1" applyAlignment="1">
      <alignment horizontal="right" vertical="center" wrapText="1"/>
    </xf>
    <xf numFmtId="0" fontId="18" fillId="0" borderId="100" xfId="0" applyFont="1" applyFill="1" applyBorder="1" applyAlignment="1">
      <alignment horizontal="right" vertical="center" wrapText="1"/>
    </xf>
    <xf numFmtId="0" fontId="18" fillId="0" borderId="6" xfId="0" applyFont="1" applyFill="1" applyBorder="1" applyAlignment="1">
      <alignment horizontal="right" vertical="center" wrapText="1"/>
    </xf>
    <xf numFmtId="190" fontId="3" fillId="0" borderId="6" xfId="0" applyNumberFormat="1" applyFont="1" applyFill="1" applyBorder="1" applyAlignment="1">
      <alignment horizontal="right"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0" fillId="0" borderId="6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38" fontId="33" fillId="0" borderId="7" xfId="17" applyFont="1" applyFill="1" applyBorder="1" applyAlignment="1">
      <alignment horizontal="right" vertical="center" wrapText="1"/>
    </xf>
    <xf numFmtId="38" fontId="33" fillId="0" borderId="12" xfId="17" applyFont="1" applyFill="1" applyBorder="1" applyAlignment="1">
      <alignment horizontal="right" vertical="center" wrapText="1"/>
    </xf>
    <xf numFmtId="38" fontId="33" fillId="0" borderId="8" xfId="17" applyFont="1" applyFill="1" applyBorder="1" applyAlignment="1">
      <alignment horizontal="right" vertical="center" wrapText="1"/>
    </xf>
    <xf numFmtId="38" fontId="33" fillId="0" borderId="92" xfId="17" applyFont="1" applyFill="1" applyBorder="1" applyAlignment="1">
      <alignment horizontal="right" vertical="center" wrapText="1"/>
    </xf>
    <xf numFmtId="38" fontId="33" fillId="0" borderId="101" xfId="17" applyFont="1" applyFill="1" applyBorder="1" applyAlignment="1">
      <alignment horizontal="right" vertical="center" wrapText="1"/>
    </xf>
    <xf numFmtId="38" fontId="33" fillId="0" borderId="15" xfId="17" applyFont="1" applyFill="1" applyBorder="1" applyAlignment="1">
      <alignment horizontal="right" vertical="center" wrapText="1"/>
    </xf>
    <xf numFmtId="38" fontId="17" fillId="0" borderId="63" xfId="17" applyFont="1" applyFill="1" applyBorder="1" applyAlignment="1">
      <alignment wrapText="1"/>
    </xf>
    <xf numFmtId="38" fontId="17" fillId="0" borderId="102" xfId="17" applyFont="1" applyFill="1" applyBorder="1" applyAlignment="1">
      <alignment horizontal="right" vertical="center" wrapText="1"/>
    </xf>
    <xf numFmtId="38" fontId="17" fillId="0" borderId="103" xfId="17" applyFont="1" applyFill="1" applyBorder="1" applyAlignment="1">
      <alignment horizontal="right" vertical="center" wrapText="1"/>
    </xf>
    <xf numFmtId="38" fontId="17" fillId="0" borderId="17" xfId="17" applyFont="1" applyFill="1" applyBorder="1" applyAlignment="1">
      <alignment horizontal="right" vertical="center" wrapText="1"/>
    </xf>
    <xf numFmtId="38" fontId="17" fillId="0" borderId="14" xfId="17" applyFont="1" applyFill="1" applyBorder="1" applyAlignment="1">
      <alignment horizontal="right" vertical="center" wrapText="1"/>
    </xf>
    <xf numFmtId="0" fontId="19" fillId="0" borderId="104" xfId="0" applyFont="1" applyFill="1" applyBorder="1" applyAlignment="1">
      <alignment vertical="center"/>
    </xf>
    <xf numFmtId="0" fontId="19" fillId="0" borderId="105" xfId="0" applyFont="1" applyFill="1" applyBorder="1" applyAlignment="1">
      <alignment vertical="center"/>
    </xf>
    <xf numFmtId="0" fontId="0" fillId="0" borderId="90" xfId="0" applyFill="1" applyBorder="1" applyAlignment="1">
      <alignment vertical="center"/>
    </xf>
    <xf numFmtId="0" fontId="0" fillId="0" borderId="99" xfId="0" applyFill="1" applyBorder="1" applyAlignment="1">
      <alignment vertical="center"/>
    </xf>
    <xf numFmtId="0" fontId="0" fillId="0" borderId="79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91" xfId="0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0" fontId="0" fillId="0" borderId="82" xfId="0" applyFill="1" applyBorder="1" applyAlignment="1">
      <alignment vertical="center"/>
    </xf>
    <xf numFmtId="190" fontId="3" fillId="0" borderId="71" xfId="0" applyNumberFormat="1" applyFont="1" applyFill="1" applyBorder="1" applyAlignment="1">
      <alignment vertical="center"/>
    </xf>
    <xf numFmtId="190" fontId="3" fillId="0" borderId="106" xfId="0" applyNumberFormat="1" applyFont="1" applyFill="1" applyBorder="1" applyAlignment="1">
      <alignment vertical="center"/>
    </xf>
    <xf numFmtId="190" fontId="3" fillId="0" borderId="107" xfId="0" applyNumberFormat="1" applyFont="1" applyFill="1" applyBorder="1" applyAlignment="1">
      <alignment vertical="center"/>
    </xf>
    <xf numFmtId="0" fontId="19" fillId="0" borderId="108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13" fontId="0" fillId="0" borderId="0" xfId="0" applyNumberFormat="1" applyFill="1" applyAlignment="1">
      <alignment/>
    </xf>
    <xf numFmtId="222" fontId="0" fillId="0" borderId="0" xfId="0" applyNumberFormat="1" applyFill="1" applyAlignment="1">
      <alignment/>
    </xf>
    <xf numFmtId="185" fontId="0" fillId="0" borderId="0" xfId="0" applyNumberFormat="1" applyFill="1" applyAlignment="1">
      <alignment/>
    </xf>
    <xf numFmtId="37" fontId="4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left" vertical="center"/>
    </xf>
    <xf numFmtId="213" fontId="17" fillId="0" borderId="0" xfId="17" applyNumberFormat="1" applyFont="1" applyFill="1" applyBorder="1" applyAlignment="1">
      <alignment horizontal="right" wrapText="1"/>
    </xf>
    <xf numFmtId="49" fontId="33" fillId="4" borderId="64" xfId="22" applyNumberFormat="1" applyFont="1" applyFill="1" applyBorder="1" applyAlignment="1">
      <alignment horizontal="center" vertical="center" wrapText="1"/>
      <protection/>
    </xf>
    <xf numFmtId="20" fontId="33" fillId="4" borderId="65" xfId="22" applyNumberFormat="1" applyFont="1" applyFill="1" applyBorder="1" applyAlignment="1">
      <alignment horizontal="center" vertical="center" wrapText="1"/>
      <protection/>
    </xf>
    <xf numFmtId="0" fontId="33" fillId="4" borderId="65" xfId="0" applyFont="1" applyFill="1" applyBorder="1" applyAlignment="1">
      <alignment horizontal="center" vertical="center" wrapText="1"/>
    </xf>
    <xf numFmtId="0" fontId="4" fillId="4" borderId="65" xfId="0" applyFont="1" applyFill="1" applyBorder="1" applyAlignment="1">
      <alignment horizontal="center" vertical="center"/>
    </xf>
    <xf numFmtId="0" fontId="33" fillId="4" borderId="65" xfId="22" applyFont="1" applyFill="1" applyBorder="1" applyAlignment="1">
      <alignment horizontal="center" vertical="center" wrapText="1"/>
      <protection/>
    </xf>
    <xf numFmtId="0" fontId="33" fillId="4" borderId="65" xfId="21" applyFont="1" applyFill="1" applyBorder="1" applyAlignment="1">
      <alignment horizontal="center" vertical="center" wrapText="1"/>
      <protection/>
    </xf>
    <xf numFmtId="0" fontId="8" fillId="4" borderId="65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 wrapText="1" shrinkToFit="1"/>
    </xf>
    <xf numFmtId="49" fontId="33" fillId="4" borderId="1" xfId="22" applyNumberFormat="1" applyFont="1" applyFill="1" applyBorder="1" applyAlignment="1">
      <alignment horizontal="center" vertical="center" wrapText="1"/>
      <protection/>
    </xf>
    <xf numFmtId="20" fontId="33" fillId="4" borderId="2" xfId="22" applyNumberFormat="1" applyFont="1" applyFill="1" applyBorder="1" applyAlignment="1">
      <alignment horizontal="center" vertical="center" wrapText="1"/>
      <protection/>
    </xf>
    <xf numFmtId="0" fontId="33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33" fillId="4" borderId="2" xfId="22" applyFont="1" applyFill="1" applyBorder="1" applyAlignment="1">
      <alignment horizontal="center" vertical="center" wrapText="1"/>
      <protection/>
    </xf>
    <xf numFmtId="0" fontId="33" fillId="4" borderId="2" xfId="21" applyFont="1" applyFill="1" applyBorder="1" applyAlignment="1">
      <alignment horizontal="center" vertical="center" wrapText="1"/>
      <protection/>
    </xf>
    <xf numFmtId="0" fontId="8" fillId="4" borderId="2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 shrinkToFit="1"/>
    </xf>
    <xf numFmtId="0" fontId="8" fillId="4" borderId="2" xfId="0" applyFont="1" applyFill="1" applyBorder="1" applyAlignment="1">
      <alignment horizontal="center" vertical="center" wrapText="1"/>
    </xf>
    <xf numFmtId="49" fontId="33" fillId="4" borderId="5" xfId="22" applyNumberFormat="1" applyFont="1" applyFill="1" applyBorder="1" applyAlignment="1">
      <alignment horizontal="center" vertical="center" wrapText="1"/>
      <protection/>
    </xf>
    <xf numFmtId="20" fontId="33" fillId="4" borderId="6" xfId="22" applyNumberFormat="1" applyFont="1" applyFill="1" applyBorder="1" applyAlignment="1">
      <alignment horizontal="center" vertical="center" wrapText="1"/>
      <protection/>
    </xf>
    <xf numFmtId="0" fontId="33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33" fillId="4" borderId="6" xfId="22" applyFont="1" applyFill="1" applyBorder="1" applyAlignment="1">
      <alignment horizontal="center" vertical="center" wrapText="1"/>
      <protection/>
    </xf>
    <xf numFmtId="0" fontId="33" fillId="4" borderId="6" xfId="21" applyFont="1" applyFill="1" applyBorder="1" applyAlignment="1">
      <alignment horizontal="center" vertical="center" wrapText="1"/>
      <protection/>
    </xf>
    <xf numFmtId="0" fontId="8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 shrinkToFit="1"/>
    </xf>
    <xf numFmtId="0" fontId="33" fillId="4" borderId="27" xfId="22" applyFont="1" applyFill="1" applyBorder="1" applyAlignment="1">
      <alignment horizontal="center" vertical="center" wrapText="1"/>
      <protection/>
    </xf>
    <xf numFmtId="0" fontId="8" fillId="4" borderId="65" xfId="0" applyFont="1" applyFill="1" applyBorder="1" applyAlignment="1">
      <alignment horizontal="center" vertical="center" wrapText="1"/>
    </xf>
    <xf numFmtId="0" fontId="33" fillId="4" borderId="4" xfId="21" applyFont="1" applyFill="1" applyBorder="1" applyAlignment="1">
      <alignment horizontal="center" vertical="center" wrapText="1"/>
      <protection/>
    </xf>
    <xf numFmtId="49" fontId="33" fillId="4" borderId="0" xfId="22" applyNumberFormat="1" applyFont="1" applyFill="1" applyBorder="1" applyAlignment="1">
      <alignment horizontal="center" vertical="center" wrapText="1"/>
      <protection/>
    </xf>
    <xf numFmtId="20" fontId="33" fillId="4" borderId="0" xfId="22" applyNumberFormat="1" applyFont="1" applyFill="1" applyBorder="1" applyAlignment="1">
      <alignment horizontal="center" vertical="center" wrapText="1"/>
      <protection/>
    </xf>
    <xf numFmtId="0" fontId="33" fillId="4" borderId="0" xfId="22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4" fillId="0" borderId="19" xfId="0" applyFont="1" applyFill="1" applyBorder="1" applyAlignment="1">
      <alignment horizontal="center" vertical="center"/>
    </xf>
    <xf numFmtId="38" fontId="17" fillId="0" borderId="6" xfId="17" applyFont="1" applyFill="1" applyBorder="1" applyAlignment="1">
      <alignment horizontal="right" vertical="center" wrapText="1"/>
    </xf>
    <xf numFmtId="38" fontId="17" fillId="0" borderId="109" xfId="17" applyFont="1" applyFill="1" applyBorder="1" applyAlignment="1">
      <alignment horizontal="right" vertical="center" wrapText="1"/>
    </xf>
    <xf numFmtId="38" fontId="17" fillId="0" borderId="110" xfId="17" applyFont="1" applyFill="1" applyBorder="1" applyAlignment="1">
      <alignment horizontal="right" vertical="center" wrapText="1"/>
    </xf>
    <xf numFmtId="38" fontId="17" fillId="0" borderId="2" xfId="17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17" fillId="0" borderId="2" xfId="0" applyFont="1" applyFill="1" applyBorder="1" applyAlignment="1">
      <alignment horizontal="center" vertical="center" wrapText="1"/>
    </xf>
    <xf numFmtId="0" fontId="17" fillId="0" borderId="95" xfId="0" applyFont="1" applyFill="1" applyBorder="1" applyAlignment="1">
      <alignment horizontal="center" vertical="center" wrapText="1"/>
    </xf>
    <xf numFmtId="49" fontId="17" fillId="0" borderId="27" xfId="0" applyNumberFormat="1" applyFont="1" applyFill="1" applyBorder="1" applyAlignment="1">
      <alignment horizontal="center" vertical="center" wrapText="1"/>
    </xf>
    <xf numFmtId="20" fontId="17" fillId="0" borderId="27" xfId="0" applyNumberFormat="1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shrinkToFit="1"/>
    </xf>
    <xf numFmtId="0" fontId="17" fillId="0" borderId="27" xfId="0" applyFont="1" applyFill="1" applyBorder="1" applyAlignment="1">
      <alignment horizontal="center" vertical="center" wrapText="1"/>
    </xf>
    <xf numFmtId="38" fontId="17" fillId="0" borderId="27" xfId="17" applyFont="1" applyFill="1" applyBorder="1" applyAlignment="1">
      <alignment horizontal="right" vertical="center" wrapText="1"/>
    </xf>
    <xf numFmtId="0" fontId="17" fillId="0" borderId="27" xfId="0" applyFont="1" applyFill="1" applyBorder="1" applyAlignment="1">
      <alignment horizontal="right" vertical="center" wrapText="1"/>
    </xf>
    <xf numFmtId="0" fontId="17" fillId="0" borderId="28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20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right" vertical="center" wrapText="1"/>
    </xf>
    <xf numFmtId="0" fontId="17" fillId="0" borderId="17" xfId="0" applyFont="1" applyFill="1" applyBorder="1" applyAlignment="1">
      <alignment horizontal="right" vertical="center" wrapText="1"/>
    </xf>
    <xf numFmtId="0" fontId="17" fillId="0" borderId="6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20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right" vertical="center" wrapText="1"/>
    </xf>
    <xf numFmtId="0" fontId="17" fillId="0" borderId="14" xfId="0" applyFont="1" applyFill="1" applyBorder="1" applyAlignment="1">
      <alignment horizontal="right" vertical="center" wrapText="1"/>
    </xf>
    <xf numFmtId="0" fontId="17" fillId="0" borderId="64" xfId="0" applyFont="1" applyFill="1" applyBorder="1" applyAlignment="1">
      <alignment horizontal="center" vertical="center" wrapText="1"/>
    </xf>
    <xf numFmtId="49" fontId="17" fillId="0" borderId="65" xfId="0" applyNumberFormat="1" applyFont="1" applyFill="1" applyBorder="1" applyAlignment="1">
      <alignment horizontal="center" vertical="center" wrapText="1"/>
    </xf>
    <xf numFmtId="20" fontId="17" fillId="0" borderId="65" xfId="0" applyNumberFormat="1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center" vertical="center" shrinkToFit="1"/>
    </xf>
    <xf numFmtId="38" fontId="17" fillId="0" borderId="65" xfId="17" applyFont="1" applyFill="1" applyBorder="1" applyAlignment="1">
      <alignment horizontal="right" vertical="center" wrapText="1"/>
    </xf>
    <xf numFmtId="0" fontId="17" fillId="0" borderId="65" xfId="0" applyFont="1" applyFill="1" applyBorder="1" applyAlignment="1">
      <alignment horizontal="right" vertical="center" wrapText="1"/>
    </xf>
    <xf numFmtId="0" fontId="17" fillId="0" borderId="30" xfId="0" applyFont="1" applyFill="1" applyBorder="1" applyAlignment="1">
      <alignment horizontal="right" vertical="center" wrapText="1"/>
    </xf>
    <xf numFmtId="0" fontId="17" fillId="0" borderId="3" xfId="0" applyFont="1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horizontal="center" vertical="center" wrapText="1"/>
    </xf>
    <xf numFmtId="20" fontId="17" fillId="0" borderId="4" xfId="0" applyNumberFormat="1" applyFont="1" applyFill="1" applyBorder="1" applyAlignment="1">
      <alignment horizontal="center" vertical="center" wrapText="1"/>
    </xf>
    <xf numFmtId="38" fontId="17" fillId="0" borderId="4" xfId="17" applyFont="1" applyFill="1" applyBorder="1" applyAlignment="1">
      <alignment horizontal="right" vertical="center" wrapText="1"/>
    </xf>
    <xf numFmtId="0" fontId="17" fillId="0" borderId="4" xfId="0" applyFont="1" applyFill="1" applyBorder="1" applyAlignment="1">
      <alignment horizontal="right" vertical="center" wrapText="1"/>
    </xf>
    <xf numFmtId="0" fontId="17" fillId="0" borderId="19" xfId="0" applyFont="1" applyFill="1" applyBorder="1" applyAlignment="1">
      <alignment horizontal="righ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/>
    </xf>
    <xf numFmtId="0" fontId="0" fillId="0" borderId="111" xfId="0" applyFill="1" applyBorder="1" applyAlignment="1">
      <alignment horizontal="center"/>
    </xf>
    <xf numFmtId="0" fontId="0" fillId="0" borderId="112" xfId="0" applyFill="1" applyBorder="1" applyAlignment="1">
      <alignment horizontal="center"/>
    </xf>
    <xf numFmtId="0" fontId="0" fillId="0" borderId="39" xfId="0" applyFill="1" applyBorder="1" applyAlignment="1">
      <alignment horizontal="left"/>
    </xf>
    <xf numFmtId="0" fontId="0" fillId="0" borderId="65" xfId="0" applyFill="1" applyBorder="1" applyAlignment="1">
      <alignment horizontal="right"/>
    </xf>
    <xf numFmtId="0" fontId="0" fillId="0" borderId="70" xfId="0" applyFill="1" applyBorder="1" applyAlignment="1">
      <alignment horizontal="right"/>
    </xf>
    <xf numFmtId="0" fontId="0" fillId="0" borderId="113" xfId="0" applyFill="1" applyBorder="1" applyAlignment="1">
      <alignment horizontal="right"/>
    </xf>
    <xf numFmtId="0" fontId="0" fillId="0" borderId="40" xfId="0" applyFill="1" applyBorder="1" applyAlignment="1">
      <alignment horizontal="left"/>
    </xf>
    <xf numFmtId="0" fontId="0" fillId="0" borderId="2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41" xfId="0" applyFill="1" applyBorder="1" applyAlignment="1">
      <alignment horizontal="left"/>
    </xf>
    <xf numFmtId="38" fontId="0" fillId="0" borderId="6" xfId="17" applyFill="1" applyBorder="1" applyAlignment="1">
      <alignment horizontal="right"/>
    </xf>
    <xf numFmtId="38" fontId="0" fillId="0" borderId="15" xfId="17" applyFill="1" applyBorder="1" applyAlignment="1">
      <alignment horizontal="right"/>
    </xf>
    <xf numFmtId="38" fontId="0" fillId="0" borderId="16" xfId="17" applyFill="1" applyBorder="1" applyAlignment="1">
      <alignment horizontal="right"/>
    </xf>
    <xf numFmtId="0" fontId="0" fillId="0" borderId="46" xfId="0" applyFill="1" applyBorder="1" applyAlignment="1">
      <alignment/>
    </xf>
    <xf numFmtId="0" fontId="0" fillId="0" borderId="8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92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97" xfId="0" applyFont="1" applyFill="1" applyBorder="1" applyAlignment="1">
      <alignment horizontal="center" vertical="top" textRotation="255" wrapText="1"/>
    </xf>
    <xf numFmtId="0" fontId="0" fillId="0" borderId="115" xfId="0" applyFont="1" applyFill="1" applyBorder="1" applyAlignment="1">
      <alignment horizontal="center" vertical="top" textRotation="255" wrapText="1"/>
    </xf>
    <xf numFmtId="0" fontId="0" fillId="0" borderId="116" xfId="0" applyFont="1" applyFill="1" applyBorder="1" applyAlignment="1">
      <alignment horizontal="center" vertical="top" textRotation="255" wrapText="1"/>
    </xf>
    <xf numFmtId="0" fontId="0" fillId="0" borderId="117" xfId="0" applyFont="1" applyFill="1" applyBorder="1" applyAlignment="1">
      <alignment horizontal="center" vertical="top" textRotation="255" wrapText="1"/>
    </xf>
    <xf numFmtId="0" fontId="0" fillId="0" borderId="118" xfId="0" applyFont="1" applyFill="1" applyBorder="1" applyAlignment="1">
      <alignment horizontal="center" vertical="center"/>
    </xf>
    <xf numFmtId="0" fontId="0" fillId="0" borderId="119" xfId="0" applyFont="1" applyFill="1" applyBorder="1" applyAlignment="1">
      <alignment vertical="center"/>
    </xf>
    <xf numFmtId="0" fontId="0" fillId="0" borderId="120" xfId="0" applyFont="1" applyFill="1" applyBorder="1" applyAlignment="1">
      <alignment vertical="center"/>
    </xf>
    <xf numFmtId="0" fontId="0" fillId="0" borderId="121" xfId="0" applyFont="1" applyFill="1" applyBorder="1" applyAlignment="1">
      <alignment vertical="center"/>
    </xf>
    <xf numFmtId="0" fontId="0" fillId="0" borderId="122" xfId="0" applyFont="1" applyFill="1" applyBorder="1" applyAlignment="1">
      <alignment vertical="center"/>
    </xf>
    <xf numFmtId="0" fontId="0" fillId="0" borderId="123" xfId="0" applyFont="1" applyFill="1" applyBorder="1" applyAlignment="1">
      <alignment vertical="center"/>
    </xf>
    <xf numFmtId="187" fontId="0" fillId="0" borderId="65" xfId="0" applyNumberFormat="1" applyFont="1" applyFill="1" applyBorder="1" applyAlignment="1">
      <alignment vertical="center"/>
    </xf>
    <xf numFmtId="187" fontId="0" fillId="0" borderId="30" xfId="0" applyNumberFormat="1" applyFont="1" applyFill="1" applyBorder="1" applyAlignment="1">
      <alignment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87" fontId="0" fillId="0" borderId="2" xfId="0" applyNumberFormat="1" applyFont="1" applyFill="1" applyBorder="1" applyAlignment="1">
      <alignment vertical="center"/>
    </xf>
    <xf numFmtId="187" fontId="0" fillId="0" borderId="17" xfId="0" applyNumberFormat="1" applyFont="1" applyFill="1" applyBorder="1" applyAlignment="1">
      <alignment vertical="center"/>
    </xf>
    <xf numFmtId="187" fontId="0" fillId="0" borderId="2" xfId="0" applyNumberFormat="1" applyFont="1" applyFill="1" applyBorder="1" applyAlignment="1">
      <alignment horizontal="center" vertical="center"/>
    </xf>
    <xf numFmtId="187" fontId="0" fillId="0" borderId="17" xfId="0" applyNumberFormat="1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126" xfId="0" applyFont="1" applyFill="1" applyBorder="1" applyAlignment="1">
      <alignment vertical="center"/>
    </xf>
    <xf numFmtId="0" fontId="0" fillId="0" borderId="9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38" fontId="0" fillId="0" borderId="6" xfId="17" applyFont="1" applyFill="1" applyBorder="1" applyAlignment="1">
      <alignment vertical="center"/>
    </xf>
    <xf numFmtId="38" fontId="0" fillId="0" borderId="15" xfId="17" applyFont="1" applyFill="1" applyBorder="1" applyAlignment="1">
      <alignment vertical="center"/>
    </xf>
    <xf numFmtId="187" fontId="0" fillId="0" borderId="6" xfId="0" applyNumberFormat="1" applyFont="1" applyFill="1" applyBorder="1" applyAlignment="1">
      <alignment vertical="center"/>
    </xf>
    <xf numFmtId="187" fontId="0" fillId="0" borderId="14" xfId="0" applyNumberFormat="1" applyFont="1" applyFill="1" applyBorder="1" applyAlignment="1">
      <alignment vertical="center"/>
    </xf>
    <xf numFmtId="193" fontId="4" fillId="0" borderId="17" xfId="0" applyNumberFormat="1" applyFont="1" applyFill="1" applyBorder="1" applyAlignment="1">
      <alignment horizontal="right" vertical="center"/>
    </xf>
    <xf numFmtId="193" fontId="4" fillId="0" borderId="36" xfId="0" applyNumberFormat="1" applyFont="1" applyFill="1" applyBorder="1" applyAlignment="1">
      <alignment horizontal="right" vertical="center"/>
    </xf>
    <xf numFmtId="193" fontId="4" fillId="0" borderId="24" xfId="0" applyNumberFormat="1" applyFont="1" applyFill="1" applyBorder="1" applyAlignment="1">
      <alignment horizontal="right" vertical="center"/>
    </xf>
    <xf numFmtId="194" fontId="4" fillId="0" borderId="24" xfId="0" applyNumberFormat="1" applyFont="1" applyFill="1" applyBorder="1" applyAlignment="1">
      <alignment horizontal="right" vertical="center"/>
    </xf>
    <xf numFmtId="193" fontId="4" fillId="0" borderId="25" xfId="0" applyNumberFormat="1" applyFont="1" applyFill="1" applyBorder="1" applyAlignment="1">
      <alignment horizontal="right" vertical="center"/>
    </xf>
    <xf numFmtId="193" fontId="4" fillId="0" borderId="31" xfId="0" applyNumberFormat="1" applyFont="1" applyFill="1" applyBorder="1" applyAlignment="1">
      <alignment horizontal="right" vertical="center"/>
    </xf>
    <xf numFmtId="193" fontId="4" fillId="0" borderId="26" xfId="0" applyNumberFormat="1" applyFont="1" applyFill="1" applyBorder="1" applyAlignment="1">
      <alignment horizontal="right" vertical="center"/>
    </xf>
    <xf numFmtId="193" fontId="4" fillId="0" borderId="127" xfId="17" applyNumberFormat="1" applyFont="1" applyFill="1" applyBorder="1" applyAlignment="1">
      <alignment horizontal="right" vertical="center"/>
    </xf>
    <xf numFmtId="193" fontId="4" fillId="0" borderId="31" xfId="17" applyNumberFormat="1" applyFont="1" applyFill="1" applyBorder="1" applyAlignment="1">
      <alignment horizontal="right" vertical="center"/>
    </xf>
    <xf numFmtId="193" fontId="4" fillId="0" borderId="26" xfId="17" applyNumberFormat="1" applyFont="1" applyFill="1" applyBorder="1" applyAlignment="1">
      <alignment horizontal="right" vertical="center"/>
    </xf>
    <xf numFmtId="193" fontId="4" fillId="0" borderId="36" xfId="17" applyNumberFormat="1" applyFont="1" applyFill="1" applyBorder="1" applyAlignment="1">
      <alignment horizontal="right" vertical="center"/>
    </xf>
    <xf numFmtId="193" fontId="4" fillId="0" borderId="24" xfId="17" applyNumberFormat="1" applyFont="1" applyFill="1" applyBorder="1" applyAlignment="1">
      <alignment horizontal="right" vertical="center"/>
    </xf>
    <xf numFmtId="193" fontId="4" fillId="0" borderId="25" xfId="17" applyNumberFormat="1" applyFont="1" applyFill="1" applyBorder="1" applyAlignment="1">
      <alignment horizontal="right" vertical="center"/>
    </xf>
    <xf numFmtId="193" fontId="4" fillId="0" borderId="64" xfId="0" applyNumberFormat="1" applyFont="1" applyFill="1" applyBorder="1" applyAlignment="1">
      <alignment horizontal="right" vertical="center"/>
    </xf>
    <xf numFmtId="193" fontId="4" fillId="0" borderId="65" xfId="0" applyNumberFormat="1" applyFont="1" applyFill="1" applyBorder="1" applyAlignment="1">
      <alignment horizontal="right" vertical="center"/>
    </xf>
    <xf numFmtId="193" fontId="4" fillId="0" borderId="30" xfId="0" applyNumberFormat="1" applyFont="1" applyFill="1" applyBorder="1" applyAlignment="1">
      <alignment horizontal="right" vertical="center"/>
    </xf>
    <xf numFmtId="193" fontId="4" fillId="0" borderId="121" xfId="0" applyNumberFormat="1" applyFont="1" applyFill="1" applyBorder="1" applyAlignment="1">
      <alignment horizontal="right" vertical="center"/>
    </xf>
    <xf numFmtId="193" fontId="4" fillId="0" borderId="128" xfId="17" applyNumberFormat="1" applyFont="1" applyFill="1" applyBorder="1" applyAlignment="1">
      <alignment horizontal="right" vertical="center"/>
    </xf>
    <xf numFmtId="193" fontId="4" fillId="0" borderId="121" xfId="17" applyNumberFormat="1" applyFont="1" applyFill="1" applyBorder="1" applyAlignment="1">
      <alignment horizontal="right" vertical="center"/>
    </xf>
    <xf numFmtId="193" fontId="4" fillId="0" borderId="64" xfId="17" applyNumberFormat="1" applyFont="1" applyFill="1" applyBorder="1" applyAlignment="1">
      <alignment horizontal="right" vertical="center"/>
    </xf>
    <xf numFmtId="193" fontId="4" fillId="0" borderId="65" xfId="17" applyNumberFormat="1" applyFont="1" applyFill="1" applyBorder="1" applyAlignment="1">
      <alignment horizontal="right" vertical="center"/>
    </xf>
    <xf numFmtId="193" fontId="0" fillId="0" borderId="17" xfId="0" applyNumberFormat="1" applyFont="1" applyFill="1" applyBorder="1" applyAlignment="1">
      <alignment horizontal="center" vertical="center"/>
    </xf>
    <xf numFmtId="193" fontId="4" fillId="0" borderId="56" xfId="0" applyNumberFormat="1" applyFont="1" applyFill="1" applyBorder="1" applyAlignment="1">
      <alignment horizontal="right" vertical="center"/>
    </xf>
    <xf numFmtId="193" fontId="4" fillId="0" borderId="2" xfId="17" applyNumberFormat="1" applyFont="1" applyFill="1" applyBorder="1" applyAlignment="1">
      <alignment horizontal="right" vertical="center"/>
    </xf>
    <xf numFmtId="193" fontId="4" fillId="0" borderId="17" xfId="17" applyNumberFormat="1" applyFont="1" applyFill="1" applyBorder="1" applyAlignment="1">
      <alignment horizontal="right" vertical="center"/>
    </xf>
    <xf numFmtId="193" fontId="0" fillId="0" borderId="14" xfId="0" applyNumberFormat="1" applyFont="1" applyFill="1" applyBorder="1" applyAlignment="1">
      <alignment horizontal="center" vertical="center"/>
    </xf>
    <xf numFmtId="193" fontId="4" fillId="0" borderId="14" xfId="0" applyNumberFormat="1" applyFont="1" applyFill="1" applyBorder="1" applyAlignment="1">
      <alignment horizontal="right" vertical="center"/>
    </xf>
    <xf numFmtId="193" fontId="4" fillId="0" borderId="15" xfId="0" applyNumberFormat="1" applyFont="1" applyFill="1" applyBorder="1" applyAlignment="1">
      <alignment horizontal="right" vertical="center"/>
    </xf>
    <xf numFmtId="193" fontId="4" fillId="0" borderId="6" xfId="17" applyNumberFormat="1" applyFont="1" applyFill="1" applyBorder="1" applyAlignment="1">
      <alignment horizontal="right" vertical="center"/>
    </xf>
    <xf numFmtId="193" fontId="4" fillId="0" borderId="14" xfId="17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top" textRotation="255" wrapText="1"/>
    </xf>
    <xf numFmtId="0" fontId="12" fillId="0" borderId="92" xfId="0" applyFont="1" applyFill="1" applyBorder="1" applyAlignment="1">
      <alignment horizontal="center" vertical="top" textRotation="255" wrapText="1"/>
    </xf>
    <xf numFmtId="0" fontId="12" fillId="0" borderId="5" xfId="0" applyFont="1" applyFill="1" applyBorder="1" applyAlignment="1">
      <alignment horizontal="center" vertical="top" textRotation="255" wrapText="1"/>
    </xf>
    <xf numFmtId="0" fontId="0" fillId="0" borderId="95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29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118" xfId="0" applyFill="1" applyBorder="1" applyAlignment="1">
      <alignment vertical="center"/>
    </xf>
    <xf numFmtId="0" fontId="0" fillId="0" borderId="121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113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25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92" xfId="0" applyFill="1" applyBorder="1" applyAlignment="1">
      <alignment vertical="center"/>
    </xf>
    <xf numFmtId="0" fontId="0" fillId="0" borderId="13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textRotation="255" wrapText="1"/>
    </xf>
    <xf numFmtId="0" fontId="0" fillId="0" borderId="35" xfId="0" applyFont="1" applyFill="1" applyBorder="1" applyAlignment="1">
      <alignment horizontal="center" vertical="center" textRotation="255" wrapText="1"/>
    </xf>
    <xf numFmtId="0" fontId="0" fillId="0" borderId="29" xfId="0" applyFont="1" applyFill="1" applyBorder="1" applyAlignment="1">
      <alignment horizontal="center" vertical="center" textRotation="255" wrapText="1"/>
    </xf>
    <xf numFmtId="190" fontId="3" fillId="0" borderId="131" xfId="0" applyNumberFormat="1" applyFont="1" applyFill="1" applyBorder="1" applyAlignment="1">
      <alignment horizontal="right" vertical="center" wrapText="1"/>
    </xf>
    <xf numFmtId="190" fontId="3" fillId="0" borderId="107" xfId="0" applyNumberFormat="1" applyFont="1" applyFill="1" applyBorder="1" applyAlignment="1">
      <alignment horizontal="right" vertical="center" wrapText="1"/>
    </xf>
    <xf numFmtId="190" fontId="3" fillId="0" borderId="27" xfId="0" applyNumberFormat="1" applyFont="1" applyFill="1" applyBorder="1" applyAlignment="1">
      <alignment horizontal="right" vertical="center" wrapText="1"/>
    </xf>
    <xf numFmtId="190" fontId="3" fillId="0" borderId="82" xfId="0" applyNumberFormat="1" applyFont="1" applyFill="1" applyBorder="1" applyAlignment="1">
      <alignment horizontal="right" vertical="center" wrapText="1"/>
    </xf>
    <xf numFmtId="190" fontId="3" fillId="0" borderId="28" xfId="0" applyNumberFormat="1" applyFont="1" applyFill="1" applyBorder="1" applyAlignment="1">
      <alignment horizontal="right" vertical="center" wrapText="1"/>
    </xf>
    <xf numFmtId="190" fontId="3" fillId="0" borderId="132" xfId="0" applyNumberFormat="1" applyFont="1" applyFill="1" applyBorder="1" applyAlignment="1">
      <alignment horizontal="right" vertical="center" wrapText="1"/>
    </xf>
    <xf numFmtId="190" fontId="3" fillId="0" borderId="71" xfId="0" applyNumberFormat="1" applyFont="1" applyFill="1" applyBorder="1" applyAlignment="1">
      <alignment horizontal="right" vertical="center" wrapText="1"/>
    </xf>
    <xf numFmtId="190" fontId="3" fillId="0" borderId="8" xfId="0" applyNumberFormat="1" applyFont="1" applyFill="1" applyBorder="1" applyAlignment="1">
      <alignment horizontal="right" vertical="center" wrapText="1"/>
    </xf>
    <xf numFmtId="190" fontId="3" fillId="0" borderId="17" xfId="0" applyNumberFormat="1" applyFont="1" applyFill="1" applyBorder="1" applyAlignment="1">
      <alignment horizontal="right" vertical="center" wrapText="1"/>
    </xf>
    <xf numFmtId="190" fontId="3" fillId="0" borderId="133" xfId="0" applyNumberFormat="1" applyFont="1" applyFill="1" applyBorder="1" applyAlignment="1">
      <alignment horizontal="right" vertical="center" wrapText="1"/>
    </xf>
    <xf numFmtId="190" fontId="3" fillId="0" borderId="4" xfId="0" applyNumberFormat="1" applyFont="1" applyFill="1" applyBorder="1" applyAlignment="1">
      <alignment horizontal="right" vertical="center" wrapText="1"/>
    </xf>
    <xf numFmtId="190" fontId="3" fillId="0" borderId="20" xfId="0" applyNumberFormat="1" applyFont="1" applyFill="1" applyBorder="1" applyAlignment="1">
      <alignment horizontal="right" vertical="center" wrapText="1"/>
    </xf>
    <xf numFmtId="190" fontId="3" fillId="0" borderId="19" xfId="0" applyNumberFormat="1" applyFont="1" applyFill="1" applyBorder="1" applyAlignment="1">
      <alignment horizontal="right" vertical="center" wrapText="1"/>
    </xf>
    <xf numFmtId="190" fontId="3" fillId="0" borderId="134" xfId="0" applyNumberFormat="1" applyFont="1" applyFill="1" applyBorder="1" applyAlignment="1">
      <alignment horizontal="right" vertical="center" wrapText="1"/>
    </xf>
    <xf numFmtId="190" fontId="3" fillId="0" borderId="7" xfId="0" applyNumberFormat="1" applyFont="1" applyFill="1" applyBorder="1" applyAlignment="1">
      <alignment horizontal="right" vertical="center" wrapText="1"/>
    </xf>
    <xf numFmtId="190" fontId="3" fillId="0" borderId="135" xfId="0" applyNumberFormat="1" applyFont="1" applyFill="1" applyBorder="1" applyAlignment="1">
      <alignment horizontal="right" vertical="center" wrapText="1"/>
    </xf>
    <xf numFmtId="190" fontId="3" fillId="0" borderId="78" xfId="0" applyNumberFormat="1" applyFont="1" applyFill="1" applyBorder="1" applyAlignment="1">
      <alignment horizontal="right" vertical="center" wrapText="1"/>
    </xf>
    <xf numFmtId="190" fontId="3" fillId="0" borderId="90" xfId="0" applyNumberFormat="1" applyFont="1" applyFill="1" applyBorder="1" applyAlignment="1">
      <alignment horizontal="right" vertical="center" wrapText="1"/>
    </xf>
    <xf numFmtId="190" fontId="3" fillId="0" borderId="79" xfId="0" applyNumberFormat="1" applyFont="1" applyFill="1" applyBorder="1" applyAlignment="1">
      <alignment horizontal="right" vertical="center" wrapText="1"/>
    </xf>
    <xf numFmtId="190" fontId="3" fillId="0" borderId="99" xfId="0" applyNumberFormat="1" applyFont="1" applyFill="1" applyBorder="1" applyAlignment="1">
      <alignment horizontal="right" vertical="center" wrapText="1"/>
    </xf>
    <xf numFmtId="190" fontId="3" fillId="0" borderId="136" xfId="0" applyNumberFormat="1" applyFont="1" applyFill="1" applyBorder="1" applyAlignment="1">
      <alignment horizontal="right" vertical="center" wrapText="1"/>
    </xf>
    <xf numFmtId="190" fontId="3" fillId="0" borderId="137" xfId="0" applyNumberFormat="1" applyFont="1" applyFill="1" applyBorder="1" applyAlignment="1">
      <alignment horizontal="right" vertical="center" wrapText="1"/>
    </xf>
    <xf numFmtId="190" fontId="3" fillId="0" borderId="138" xfId="0" applyNumberFormat="1" applyFont="1" applyFill="1" applyBorder="1" applyAlignment="1">
      <alignment horizontal="right" vertical="center" wrapText="1"/>
    </xf>
    <xf numFmtId="190" fontId="3" fillId="0" borderId="65" xfId="0" applyNumberFormat="1" applyFont="1" applyFill="1" applyBorder="1" applyAlignment="1">
      <alignment horizontal="right" vertical="center" wrapText="1"/>
    </xf>
    <xf numFmtId="190" fontId="3" fillId="0" borderId="121" xfId="0" applyNumberFormat="1" applyFont="1" applyFill="1" applyBorder="1" applyAlignment="1">
      <alignment horizontal="right" vertical="center" wrapText="1"/>
    </xf>
    <xf numFmtId="190" fontId="3" fillId="0" borderId="24" xfId="0" applyNumberFormat="1" applyFont="1" applyFill="1" applyBorder="1" applyAlignment="1">
      <alignment horizontal="right" vertical="center" wrapText="1"/>
    </xf>
    <xf numFmtId="190" fontId="3" fillId="0" borderId="139" xfId="0" applyNumberFormat="1" applyFont="1" applyFill="1" applyBorder="1" applyAlignment="1">
      <alignment horizontal="right" vertical="center" wrapText="1"/>
    </xf>
    <xf numFmtId="0" fontId="3" fillId="0" borderId="130" xfId="0" applyFont="1" applyFill="1" applyBorder="1" applyAlignment="1">
      <alignment horizontal="center" vertical="center" wrapText="1"/>
    </xf>
    <xf numFmtId="190" fontId="3" fillId="0" borderId="88" xfId="0" applyNumberFormat="1" applyFont="1" applyFill="1" applyBorder="1" applyAlignment="1">
      <alignment vertical="center"/>
    </xf>
    <xf numFmtId="190" fontId="3" fillId="0" borderId="56" xfId="0" applyNumberFormat="1" applyFont="1" applyFill="1" applyBorder="1" applyAlignment="1">
      <alignment vertical="center"/>
    </xf>
    <xf numFmtId="190" fontId="3" fillId="0" borderId="132" xfId="0" applyNumberFormat="1" applyFont="1" applyFill="1" applyBorder="1" applyAlignment="1">
      <alignment vertical="center"/>
    </xf>
    <xf numFmtId="190" fontId="3" fillId="0" borderId="60" xfId="0" applyNumberFormat="1" applyFont="1" applyFill="1" applyBorder="1" applyAlignment="1">
      <alignment vertical="center"/>
    </xf>
    <xf numFmtId="190" fontId="3" fillId="0" borderId="140" xfId="0" applyNumberFormat="1" applyFont="1" applyFill="1" applyBorder="1" applyAlignment="1">
      <alignment vertical="center"/>
    </xf>
    <xf numFmtId="190" fontId="3" fillId="0" borderId="37" xfId="0" applyNumberFormat="1" applyFont="1" applyFill="1" applyBorder="1" applyAlignment="1">
      <alignment vertical="center"/>
    </xf>
    <xf numFmtId="190" fontId="3" fillId="0" borderId="32" xfId="0" applyNumberFormat="1" applyFont="1" applyFill="1" applyBorder="1" applyAlignment="1">
      <alignment vertical="center"/>
    </xf>
    <xf numFmtId="190" fontId="3" fillId="0" borderId="24" xfId="0" applyNumberFormat="1" applyFont="1" applyFill="1" applyBorder="1" applyAlignment="1">
      <alignment vertical="center"/>
    </xf>
    <xf numFmtId="190" fontId="3" fillId="0" borderId="25" xfId="0" applyNumberFormat="1" applyFont="1" applyFill="1" applyBorder="1" applyAlignment="1">
      <alignment vertical="center"/>
    </xf>
    <xf numFmtId="190" fontId="3" fillId="0" borderId="137" xfId="0" applyNumberFormat="1" applyFont="1" applyFill="1" applyBorder="1" applyAlignment="1">
      <alignment vertical="center"/>
    </xf>
    <xf numFmtId="190" fontId="3" fillId="0" borderId="81" xfId="0" applyNumberFormat="1" applyFont="1" applyFill="1" applyBorder="1" applyAlignment="1">
      <alignment vertical="center"/>
    </xf>
    <xf numFmtId="190" fontId="3" fillId="0" borderId="139" xfId="0" applyNumberFormat="1" applyFont="1" applyFill="1" applyBorder="1" applyAlignment="1">
      <alignment vertical="center"/>
    </xf>
    <xf numFmtId="0" fontId="4" fillId="0" borderId="141" xfId="0" applyFont="1" applyFill="1" applyBorder="1" applyAlignment="1">
      <alignment horizontal="distributed" vertical="center"/>
    </xf>
    <xf numFmtId="38" fontId="0" fillId="0" borderId="142" xfId="17" applyFont="1" applyFill="1" applyBorder="1" applyAlignment="1">
      <alignment vertical="center"/>
    </xf>
    <xf numFmtId="38" fontId="0" fillId="0" borderId="111" xfId="17" applyFont="1" applyFill="1" applyBorder="1" applyAlignment="1">
      <alignment vertical="center"/>
    </xf>
    <xf numFmtId="38" fontId="0" fillId="0" borderId="111" xfId="17" applyFont="1" applyFill="1" applyBorder="1" applyAlignment="1">
      <alignment horizontal="right" vertical="center"/>
    </xf>
    <xf numFmtId="38" fontId="0" fillId="0" borderId="143" xfId="17" applyFont="1" applyFill="1" applyBorder="1" applyAlignment="1">
      <alignment horizontal="right" vertical="center"/>
    </xf>
    <xf numFmtId="38" fontId="0" fillId="0" borderId="144" xfId="17" applyFont="1" applyFill="1" applyBorder="1" applyAlignment="1">
      <alignment horizontal="right" vertical="center"/>
    </xf>
    <xf numFmtId="38" fontId="0" fillId="0" borderId="145" xfId="17" applyFont="1" applyFill="1" applyBorder="1" applyAlignment="1">
      <alignment horizontal="right" vertical="center"/>
    </xf>
    <xf numFmtId="38" fontId="0" fillId="0" borderId="142" xfId="17" applyFont="1" applyFill="1" applyBorder="1" applyAlignment="1">
      <alignment horizontal="right" vertical="center"/>
    </xf>
    <xf numFmtId="38" fontId="0" fillId="0" borderId="146" xfId="17" applyFont="1" applyFill="1" applyBorder="1" applyAlignment="1">
      <alignment horizontal="right" vertical="center"/>
    </xf>
    <xf numFmtId="38" fontId="17" fillId="0" borderId="64" xfId="17" applyFont="1" applyFill="1" applyBorder="1" applyAlignment="1">
      <alignment horizontal="right" vertical="center" wrapText="1"/>
    </xf>
    <xf numFmtId="38" fontId="0" fillId="0" borderId="30" xfId="17" applyFont="1" applyFill="1" applyBorder="1" applyAlignment="1">
      <alignment horizontal="right" vertical="center"/>
    </xf>
    <xf numFmtId="38" fontId="17" fillId="0" borderId="121" xfId="17" applyFont="1" applyFill="1" applyBorder="1" applyAlignment="1">
      <alignment horizontal="right" vertical="center" wrapText="1"/>
    </xf>
    <xf numFmtId="38" fontId="0" fillId="0" borderId="70" xfId="17" applyFont="1" applyFill="1" applyBorder="1" applyAlignment="1">
      <alignment horizontal="right" vertical="center"/>
    </xf>
    <xf numFmtId="38" fontId="17" fillId="0" borderId="128" xfId="17" applyFont="1" applyFill="1" applyBorder="1" applyAlignment="1">
      <alignment horizontal="right" vertical="center" wrapText="1"/>
    </xf>
    <xf numFmtId="38" fontId="0" fillId="0" borderId="65" xfId="17" applyFont="1" applyFill="1" applyBorder="1" applyAlignment="1">
      <alignment horizontal="right" vertical="center"/>
    </xf>
    <xf numFmtId="38" fontId="17" fillId="0" borderId="70" xfId="17" applyFont="1" applyFill="1" applyBorder="1" applyAlignment="1">
      <alignment horizontal="right" vertical="center" wrapText="1"/>
    </xf>
    <xf numFmtId="38" fontId="0" fillId="0" borderId="17" xfId="17" applyFont="1" applyFill="1" applyBorder="1" applyAlignment="1">
      <alignment horizontal="right" vertical="center"/>
    </xf>
    <xf numFmtId="38" fontId="0" fillId="0" borderId="8" xfId="17" applyFont="1" applyFill="1" applyBorder="1" applyAlignment="1">
      <alignment horizontal="right" vertical="center"/>
    </xf>
    <xf numFmtId="38" fontId="17" fillId="0" borderId="12" xfId="17" applyFont="1" applyFill="1" applyBorder="1" applyAlignment="1">
      <alignment horizontal="right" vertical="center" wrapText="1"/>
    </xf>
    <xf numFmtId="38" fontId="0" fillId="0" borderId="2" xfId="17" applyFont="1" applyFill="1" applyBorder="1" applyAlignment="1">
      <alignment horizontal="right" vertical="center"/>
    </xf>
    <xf numFmtId="38" fontId="17" fillId="0" borderId="1" xfId="17" applyFont="1" applyFill="1" applyBorder="1" applyAlignment="1">
      <alignment vertical="center"/>
    </xf>
    <xf numFmtId="38" fontId="17" fillId="0" borderId="2" xfId="17" applyFont="1" applyFill="1" applyBorder="1" applyAlignment="1">
      <alignment vertical="center"/>
    </xf>
    <xf numFmtId="38" fontId="17" fillId="0" borderId="2" xfId="17" applyFont="1" applyFill="1" applyBorder="1" applyAlignment="1">
      <alignment horizontal="right" vertical="center"/>
    </xf>
    <xf numFmtId="38" fontId="17" fillId="0" borderId="1" xfId="17" applyFont="1" applyFill="1" applyBorder="1" applyAlignment="1">
      <alignment horizontal="right" vertical="center"/>
    </xf>
    <xf numFmtId="38" fontId="17" fillId="0" borderId="12" xfId="17" applyFont="1" applyFill="1" applyBorder="1" applyAlignment="1">
      <alignment horizontal="right" vertical="center"/>
    </xf>
    <xf numFmtId="38" fontId="17" fillId="0" borderId="3" xfId="17" applyFont="1" applyFill="1" applyBorder="1" applyAlignment="1">
      <alignment horizontal="right" vertical="center" wrapText="1"/>
    </xf>
    <xf numFmtId="38" fontId="0" fillId="0" borderId="19" xfId="17" applyFont="1" applyFill="1" applyBorder="1" applyAlignment="1">
      <alignment horizontal="right" vertical="center"/>
    </xf>
    <xf numFmtId="38" fontId="0" fillId="0" borderId="20" xfId="17" applyFont="1" applyFill="1" applyBorder="1" applyAlignment="1">
      <alignment horizontal="right" vertical="center"/>
    </xf>
    <xf numFmtId="38" fontId="17" fillId="0" borderId="13" xfId="17" applyFont="1" applyFill="1" applyBorder="1" applyAlignment="1">
      <alignment horizontal="right" vertical="center" wrapText="1"/>
    </xf>
    <xf numFmtId="38" fontId="0" fillId="0" borderId="4" xfId="17" applyFont="1" applyFill="1" applyBorder="1" applyAlignment="1">
      <alignment horizontal="right" vertical="center"/>
    </xf>
    <xf numFmtId="38" fontId="0" fillId="0" borderId="14" xfId="17" applyFont="1" applyFill="1" applyBorder="1" applyAlignment="1">
      <alignment horizontal="right" vertical="center"/>
    </xf>
    <xf numFmtId="38" fontId="0" fillId="0" borderId="15" xfId="17" applyFont="1" applyFill="1" applyBorder="1" applyAlignment="1">
      <alignment horizontal="right" vertical="center"/>
    </xf>
    <xf numFmtId="38" fontId="17" fillId="0" borderId="101" xfId="17" applyFont="1" applyFill="1" applyBorder="1" applyAlignment="1">
      <alignment horizontal="right" vertical="center" wrapText="1"/>
    </xf>
    <xf numFmtId="38" fontId="0" fillId="0" borderId="6" xfId="17" applyFont="1" applyFill="1" applyBorder="1" applyAlignment="1">
      <alignment horizontal="right" vertical="center"/>
    </xf>
    <xf numFmtId="38" fontId="0" fillId="0" borderId="102" xfId="17" applyFont="1" applyFill="1" applyBorder="1" applyAlignment="1">
      <alignment horizontal="right" vertical="center"/>
    </xf>
    <xf numFmtId="38" fontId="17" fillId="0" borderId="42" xfId="17" applyFont="1" applyFill="1" applyBorder="1" applyAlignment="1">
      <alignment horizontal="right" vertical="center" wrapText="1"/>
    </xf>
    <xf numFmtId="38" fontId="0" fillId="0" borderId="109" xfId="17" applyFont="1" applyFill="1" applyBorder="1" applyAlignment="1">
      <alignment horizontal="right" vertical="center"/>
    </xf>
    <xf numFmtId="38" fontId="17" fillId="0" borderId="147" xfId="17" applyFont="1" applyFill="1" applyBorder="1" applyAlignment="1">
      <alignment horizontal="right" vertical="center" wrapText="1"/>
    </xf>
    <xf numFmtId="38" fontId="0" fillId="0" borderId="103" xfId="17" applyFont="1" applyFill="1" applyBorder="1" applyAlignment="1">
      <alignment horizontal="right" vertical="center"/>
    </xf>
    <xf numFmtId="38" fontId="17" fillId="0" borderId="43" xfId="17" applyFont="1" applyFill="1" applyBorder="1" applyAlignment="1">
      <alignment horizontal="right" vertical="center" wrapText="1"/>
    </xf>
    <xf numFmtId="38" fontId="0" fillId="0" borderId="110" xfId="17" applyFont="1" applyFill="1" applyBorder="1" applyAlignment="1">
      <alignment horizontal="right" vertical="center"/>
    </xf>
    <xf numFmtId="38" fontId="17" fillId="0" borderId="148" xfId="17" applyFont="1" applyFill="1" applyBorder="1" applyAlignment="1">
      <alignment horizontal="right" vertical="center" wrapText="1"/>
    </xf>
    <xf numFmtId="38" fontId="17" fillId="0" borderId="40" xfId="17" applyFont="1" applyFill="1" applyBorder="1" applyAlignment="1">
      <alignment horizontal="right" vertical="center" wrapText="1"/>
    </xf>
    <xf numFmtId="38" fontId="17" fillId="0" borderId="41" xfId="17" applyFont="1" applyFill="1" applyBorder="1" applyAlignment="1">
      <alignment horizontal="right" vertical="center" wrapText="1"/>
    </xf>
    <xf numFmtId="0" fontId="19" fillId="0" borderId="95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19" fillId="0" borderId="36" xfId="0" applyFont="1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0" fontId="19" fillId="0" borderId="149" xfId="0" applyFont="1" applyFill="1" applyBorder="1" applyAlignment="1">
      <alignment vertical="center"/>
    </xf>
    <xf numFmtId="0" fontId="19" fillId="0" borderId="33" xfId="0" applyFont="1" applyFill="1" applyBorder="1" applyAlignment="1">
      <alignment vertical="center"/>
    </xf>
    <xf numFmtId="0" fontId="19" fillId="0" borderId="37" xfId="0" applyFont="1" applyFill="1" applyBorder="1" applyAlignment="1">
      <alignment vertical="center"/>
    </xf>
    <xf numFmtId="0" fontId="19" fillId="0" borderId="31" xfId="0" applyFont="1" applyFill="1" applyBorder="1" applyAlignment="1">
      <alignment vertical="center"/>
    </xf>
    <xf numFmtId="0" fontId="19" fillId="0" borderId="150" xfId="0" applyFont="1" applyFill="1" applyBorder="1" applyAlignment="1">
      <alignment vertical="center"/>
    </xf>
    <xf numFmtId="1" fontId="19" fillId="0" borderId="68" xfId="0" applyNumberFormat="1" applyFont="1" applyFill="1" applyBorder="1" applyAlignment="1">
      <alignment vertical="center"/>
    </xf>
    <xf numFmtId="1" fontId="19" fillId="0" borderId="24" xfId="0" applyNumberFormat="1" applyFont="1" applyFill="1" applyBorder="1" applyAlignment="1">
      <alignment vertical="center"/>
    </xf>
    <xf numFmtId="1" fontId="19" fillId="0" borderId="2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15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152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38" fontId="0" fillId="0" borderId="35" xfId="17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38" fontId="43" fillId="0" borderId="0" xfId="17" applyFont="1" applyFill="1" applyBorder="1" applyAlignment="1">
      <alignment horizontal="center" vertical="center"/>
    </xf>
    <xf numFmtId="38" fontId="0" fillId="0" borderId="0" xfId="17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7" fillId="0" borderId="4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 shrinkToFit="1"/>
    </xf>
    <xf numFmtId="49" fontId="33" fillId="4" borderId="48" xfId="22" applyNumberFormat="1" applyFont="1" applyFill="1" applyBorder="1" applyAlignment="1">
      <alignment horizontal="center" vertical="center" wrapText="1"/>
      <protection/>
    </xf>
    <xf numFmtId="0" fontId="33" fillId="4" borderId="0" xfId="0" applyFont="1" applyFill="1" applyBorder="1" applyAlignment="1">
      <alignment horizontal="center" vertical="center" wrapText="1"/>
    </xf>
    <xf numFmtId="49" fontId="33" fillId="0" borderId="95" xfId="22" applyNumberFormat="1" applyFont="1" applyFill="1" applyBorder="1" applyAlignment="1">
      <alignment horizontal="center" vertical="center" wrapText="1"/>
      <protection/>
    </xf>
    <xf numFmtId="20" fontId="33" fillId="0" borderId="27" xfId="22" applyNumberFormat="1" applyFont="1" applyFill="1" applyBorder="1" applyAlignment="1">
      <alignment horizontal="center" vertical="center" wrapText="1"/>
      <protection/>
    </xf>
    <xf numFmtId="0" fontId="33" fillId="0" borderId="27" xfId="0" applyFont="1" applyFill="1" applyBorder="1" applyAlignment="1">
      <alignment horizontal="center" vertical="center" wrapText="1"/>
    </xf>
    <xf numFmtId="0" fontId="33" fillId="0" borderId="27" xfId="21" applyFont="1" applyFill="1" applyBorder="1" applyAlignment="1">
      <alignment horizontal="center" vertical="center" wrapText="1"/>
      <protection/>
    </xf>
    <xf numFmtId="0" fontId="8" fillId="0" borderId="27" xfId="0" applyFont="1" applyFill="1" applyBorder="1" applyAlignment="1">
      <alignment horizontal="center" vertical="center"/>
    </xf>
    <xf numFmtId="49" fontId="33" fillId="0" borderId="3" xfId="22" applyNumberFormat="1" applyFont="1" applyFill="1" applyBorder="1" applyAlignment="1">
      <alignment horizontal="center" vertical="center" wrapText="1"/>
      <protection/>
    </xf>
    <xf numFmtId="20" fontId="33" fillId="0" borderId="4" xfId="22" applyNumberFormat="1" applyFont="1" applyFill="1" applyBorder="1" applyAlignment="1">
      <alignment horizontal="center" vertical="center" wrapText="1"/>
      <protection/>
    </xf>
    <xf numFmtId="0" fontId="3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 shrinkToFit="1"/>
    </xf>
    <xf numFmtId="0" fontId="8" fillId="0" borderId="27" xfId="0" applyFont="1" applyFill="1" applyBorder="1" applyAlignment="1">
      <alignment horizontal="center" vertical="center" wrapText="1"/>
    </xf>
    <xf numFmtId="49" fontId="33" fillId="4" borderId="3" xfId="22" applyNumberFormat="1" applyFont="1" applyFill="1" applyBorder="1" applyAlignment="1">
      <alignment horizontal="center" vertical="center" wrapText="1"/>
      <protection/>
    </xf>
    <xf numFmtId="20" fontId="33" fillId="4" borderId="4" xfId="22" applyNumberFormat="1" applyFont="1" applyFill="1" applyBorder="1" applyAlignment="1">
      <alignment horizontal="center" vertical="center" wrapText="1"/>
      <protection/>
    </xf>
    <xf numFmtId="0" fontId="33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33" fillId="4" borderId="4" xfId="22" applyFont="1" applyFill="1" applyBorder="1" applyAlignment="1">
      <alignment horizontal="center" vertical="center" wrapText="1"/>
      <protection/>
    </xf>
    <xf numFmtId="0" fontId="8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 shrinkToFit="1"/>
    </xf>
    <xf numFmtId="49" fontId="33" fillId="4" borderId="95" xfId="22" applyNumberFormat="1" applyFont="1" applyFill="1" applyBorder="1" applyAlignment="1">
      <alignment horizontal="center" vertical="center" wrapText="1"/>
      <protection/>
    </xf>
    <xf numFmtId="20" fontId="33" fillId="4" borderId="27" xfId="22" applyNumberFormat="1" applyFont="1" applyFill="1" applyBorder="1" applyAlignment="1">
      <alignment horizontal="center" vertical="center" wrapText="1"/>
      <protection/>
    </xf>
    <xf numFmtId="0" fontId="33" fillId="4" borderId="27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/>
    </xf>
    <xf numFmtId="0" fontId="33" fillId="4" borderId="27" xfId="21" applyFont="1" applyFill="1" applyBorder="1" applyAlignment="1">
      <alignment horizontal="center" vertical="center" wrapText="1"/>
      <protection/>
    </xf>
    <xf numFmtId="0" fontId="8" fillId="4" borderId="27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 shrinkToFit="1"/>
    </xf>
    <xf numFmtId="0" fontId="0" fillId="0" borderId="65" xfId="0" applyFont="1" applyFill="1" applyBorder="1" applyAlignment="1">
      <alignment horizontal="center" vertical="center"/>
    </xf>
    <xf numFmtId="190" fontId="3" fillId="0" borderId="65" xfId="0" applyNumberFormat="1" applyFont="1" applyFill="1" applyBorder="1" applyAlignment="1">
      <alignment vertical="center"/>
    </xf>
    <xf numFmtId="190" fontId="3" fillId="0" borderId="30" xfId="0" applyNumberFormat="1" applyFont="1" applyFill="1" applyBorder="1" applyAlignment="1">
      <alignment vertical="center"/>
    </xf>
    <xf numFmtId="193" fontId="4" fillId="0" borderId="70" xfId="17" applyNumberFormat="1" applyFont="1" applyFill="1" applyBorder="1" applyAlignment="1">
      <alignment horizontal="right" vertical="center"/>
    </xf>
    <xf numFmtId="193" fontId="4" fillId="0" borderId="30" xfId="17" applyNumberFormat="1" applyFont="1" applyFill="1" applyBorder="1" applyAlignment="1">
      <alignment horizontal="right" vertical="center"/>
    </xf>
    <xf numFmtId="0" fontId="43" fillId="0" borderId="0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 wrapText="1"/>
    </xf>
    <xf numFmtId="193" fontId="4" fillId="0" borderId="70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Alignment="1">
      <alignment horizontal="right" vertical="center"/>
    </xf>
    <xf numFmtId="0" fontId="4" fillId="0" borderId="152" xfId="0" applyFont="1" applyFill="1" applyBorder="1" applyAlignment="1">
      <alignment horizontal="center" vertical="center"/>
    </xf>
    <xf numFmtId="193" fontId="4" fillId="0" borderId="27" xfId="0" applyNumberFormat="1" applyFont="1" applyFill="1" applyBorder="1" applyAlignment="1">
      <alignment horizontal="right" vertical="center"/>
    </xf>
    <xf numFmtId="0" fontId="19" fillId="0" borderId="44" xfId="0" applyFont="1" applyFill="1" applyBorder="1" applyAlignment="1">
      <alignment vertical="center"/>
    </xf>
    <xf numFmtId="0" fontId="0" fillId="0" borderId="15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90" fontId="3" fillId="0" borderId="153" xfId="0" applyNumberFormat="1" applyFont="1" applyFill="1" applyBorder="1" applyAlignment="1">
      <alignment vertical="center"/>
    </xf>
    <xf numFmtId="190" fontId="3" fillId="0" borderId="10" xfId="0" applyNumberFormat="1" applyFont="1" applyFill="1" applyBorder="1" applyAlignment="1">
      <alignment vertical="center"/>
    </xf>
    <xf numFmtId="190" fontId="3" fillId="0" borderId="154" xfId="0" applyNumberFormat="1" applyFont="1" applyFill="1" applyBorder="1" applyAlignment="1">
      <alignment vertical="center"/>
    </xf>
    <xf numFmtId="190" fontId="3" fillId="0" borderId="97" xfId="0" applyNumberFormat="1" applyFont="1" applyFill="1" applyBorder="1" applyAlignment="1">
      <alignment vertical="center"/>
    </xf>
    <xf numFmtId="190" fontId="3" fillId="0" borderId="98" xfId="0" applyNumberFormat="1" applyFont="1" applyFill="1" applyBorder="1" applyAlignment="1">
      <alignment vertical="center"/>
    </xf>
    <xf numFmtId="0" fontId="19" fillId="0" borderId="153" xfId="0" applyFont="1" applyFill="1" applyBorder="1" applyAlignment="1">
      <alignment vertical="center"/>
    </xf>
    <xf numFmtId="1" fontId="19" fillId="0" borderId="153" xfId="0" applyNumberFormat="1" applyFont="1" applyFill="1" applyBorder="1" applyAlignment="1">
      <alignment vertical="center"/>
    </xf>
    <xf numFmtId="1" fontId="19" fillId="0" borderId="36" xfId="0" applyNumberFormat="1" applyFont="1" applyFill="1" applyBorder="1" applyAlignment="1">
      <alignment vertical="center"/>
    </xf>
    <xf numFmtId="1" fontId="19" fillId="0" borderId="11" xfId="0" applyNumberFormat="1" applyFont="1" applyFill="1" applyBorder="1" applyAlignment="1">
      <alignment vertical="center"/>
    </xf>
    <xf numFmtId="0" fontId="19" fillId="0" borderId="129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54" xfId="0" applyFont="1" applyFill="1" applyBorder="1" applyAlignment="1">
      <alignment vertical="center"/>
    </xf>
    <xf numFmtId="38" fontId="33" fillId="0" borderId="17" xfId="17" applyFont="1" applyFill="1" applyBorder="1" applyAlignment="1">
      <alignment horizontal="right" vertical="center" wrapText="1"/>
    </xf>
    <xf numFmtId="214" fontId="3" fillId="0" borderId="65" xfId="17" applyNumberFormat="1" applyFont="1" applyFill="1" applyBorder="1" applyAlignment="1">
      <alignment horizontal="right" vertical="center"/>
    </xf>
    <xf numFmtId="192" fontId="3" fillId="0" borderId="65" xfId="0" applyNumberFormat="1" applyFont="1" applyFill="1" applyBorder="1" applyAlignment="1">
      <alignment horizontal="center" vertical="center"/>
    </xf>
    <xf numFmtId="214" fontId="3" fillId="0" borderId="2" xfId="0" applyNumberFormat="1" applyFont="1" applyFill="1" applyBorder="1" applyAlignment="1">
      <alignment horizontal="right" vertical="center"/>
    </xf>
    <xf numFmtId="214" fontId="3" fillId="0" borderId="8" xfId="0" applyNumberFormat="1" applyFont="1" applyFill="1" applyBorder="1" applyAlignment="1">
      <alignment horizontal="right" vertical="center"/>
    </xf>
    <xf numFmtId="214" fontId="3" fillId="0" borderId="12" xfId="0" applyNumberFormat="1" applyFont="1" applyFill="1" applyBorder="1" applyAlignment="1">
      <alignment horizontal="right" vertical="center"/>
    </xf>
    <xf numFmtId="214" fontId="3" fillId="0" borderId="138" xfId="0" applyNumberFormat="1" applyFont="1" applyFill="1" applyBorder="1" applyAlignment="1">
      <alignment horizontal="right" vertical="center"/>
    </xf>
    <xf numFmtId="214" fontId="3" fillId="0" borderId="81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214" fontId="3" fillId="0" borderId="7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textRotation="255" wrapText="1"/>
    </xf>
    <xf numFmtId="0" fontId="0" fillId="0" borderId="65" xfId="0" applyFont="1" applyFill="1" applyBorder="1" applyAlignment="1">
      <alignment horizontal="center" vertical="center"/>
    </xf>
    <xf numFmtId="214" fontId="3" fillId="0" borderId="121" xfId="0" applyNumberFormat="1" applyFont="1" applyFill="1" applyBorder="1" applyAlignment="1">
      <alignment horizontal="right" vertical="center"/>
    </xf>
    <xf numFmtId="214" fontId="3" fillId="0" borderId="65" xfId="0" applyNumberFormat="1" applyFont="1" applyFill="1" applyBorder="1" applyAlignment="1">
      <alignment horizontal="right" vertical="center"/>
    </xf>
    <xf numFmtId="214" fontId="3" fillId="0" borderId="82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horizontal="center" vertical="top"/>
    </xf>
    <xf numFmtId="0" fontId="0" fillId="0" borderId="15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textRotation="255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155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156" xfId="0" applyFont="1" applyFill="1" applyBorder="1" applyAlignment="1">
      <alignment horizontal="center" vertical="center"/>
    </xf>
    <xf numFmtId="0" fontId="0" fillId="0" borderId="151" xfId="0" applyFont="1" applyFill="1" applyBorder="1" applyAlignment="1">
      <alignment horizontal="center" vertical="center"/>
    </xf>
    <xf numFmtId="0" fontId="0" fillId="0" borderId="151" xfId="0" applyFill="1" applyBorder="1" applyAlignment="1">
      <alignment/>
    </xf>
    <xf numFmtId="0" fontId="0" fillId="0" borderId="157" xfId="0" applyFill="1" applyBorder="1" applyAlignment="1">
      <alignment/>
    </xf>
    <xf numFmtId="0" fontId="19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4" xfId="0" applyFont="1" applyFill="1" applyBorder="1" applyAlignment="1">
      <alignment horizontal="center" vertical="top" textRotation="255" wrapText="1"/>
    </xf>
    <xf numFmtId="0" fontId="0" fillId="0" borderId="90" xfId="0" applyFont="1" applyFill="1" applyBorder="1" applyAlignment="1">
      <alignment horizontal="center" vertical="top" textRotation="255"/>
    </xf>
    <xf numFmtId="0" fontId="0" fillId="0" borderId="20" xfId="0" applyFont="1" applyFill="1" applyBorder="1" applyAlignment="1">
      <alignment horizontal="center" vertical="top" textRotation="255"/>
    </xf>
    <xf numFmtId="0" fontId="0" fillId="0" borderId="79" xfId="0" applyFont="1" applyFill="1" applyBorder="1" applyAlignment="1">
      <alignment horizontal="center" vertical="top" textRotation="255"/>
    </xf>
    <xf numFmtId="0" fontId="0" fillId="0" borderId="3" xfId="0" applyFont="1" applyFill="1" applyBorder="1" applyAlignment="1">
      <alignment horizontal="center" vertical="top" textRotation="255" wrapText="1"/>
    </xf>
    <xf numFmtId="0" fontId="0" fillId="0" borderId="129" xfId="0" applyFont="1" applyFill="1" applyBorder="1" applyAlignment="1">
      <alignment horizontal="center" vertical="top" textRotation="255" wrapText="1"/>
    </xf>
    <xf numFmtId="0" fontId="0" fillId="0" borderId="8" xfId="0" applyFont="1" applyFill="1" applyBorder="1" applyAlignment="1">
      <alignment horizontal="center" vertical="top" textRotation="255"/>
    </xf>
    <xf numFmtId="0" fontId="0" fillId="0" borderId="116" xfId="0" applyFont="1" applyFill="1" applyBorder="1" applyAlignment="1">
      <alignment horizontal="center" vertical="top" textRotation="255"/>
    </xf>
    <xf numFmtId="0" fontId="0" fillId="0" borderId="88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140" xfId="0" applyFont="1" applyFill="1" applyBorder="1" applyAlignment="1">
      <alignment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138" xfId="0" applyFont="1" applyFill="1" applyBorder="1" applyAlignment="1">
      <alignment horizontal="center" vertical="center"/>
    </xf>
    <xf numFmtId="0" fontId="0" fillId="0" borderId="158" xfId="0" applyFont="1" applyFill="1" applyBorder="1" applyAlignment="1">
      <alignment horizontal="center" vertical="center"/>
    </xf>
    <xf numFmtId="192" fontId="3" fillId="0" borderId="30" xfId="0" applyNumberFormat="1" applyFont="1" applyFill="1" applyBorder="1" applyAlignment="1">
      <alignment horizontal="center" vertical="center"/>
    </xf>
    <xf numFmtId="214" fontId="3" fillId="0" borderId="2" xfId="17" applyNumberFormat="1" applyFont="1" applyFill="1" applyBorder="1" applyAlignment="1">
      <alignment horizontal="right" vertical="center"/>
    </xf>
    <xf numFmtId="192" fontId="3" fillId="0" borderId="2" xfId="0" applyNumberFormat="1" applyFont="1" applyFill="1" applyBorder="1" applyAlignment="1">
      <alignment horizontal="center" vertical="center"/>
    </xf>
    <xf numFmtId="192" fontId="3" fillId="0" borderId="17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right" vertical="center"/>
    </xf>
    <xf numFmtId="0" fontId="0" fillId="3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textRotation="255" wrapText="1"/>
    </xf>
    <xf numFmtId="38" fontId="3" fillId="0" borderId="7" xfId="17" applyFont="1" applyFill="1" applyBorder="1" applyAlignment="1">
      <alignment horizontal="right" vertical="center"/>
    </xf>
    <xf numFmtId="38" fontId="3" fillId="0" borderId="8" xfId="17" applyFont="1" applyFill="1" applyBorder="1" applyAlignment="1">
      <alignment horizontal="right" vertical="center"/>
    </xf>
    <xf numFmtId="38" fontId="3" fillId="0" borderId="12" xfId="17" applyFont="1" applyFill="1" applyBorder="1" applyAlignment="1">
      <alignment horizontal="right" vertical="center"/>
    </xf>
    <xf numFmtId="214" fontId="3" fillId="0" borderId="7" xfId="17" applyNumberFormat="1" applyFont="1" applyFill="1" applyBorder="1" applyAlignment="1">
      <alignment horizontal="right" vertical="center"/>
    </xf>
    <xf numFmtId="214" fontId="3" fillId="0" borderId="8" xfId="17" applyNumberFormat="1" applyFont="1" applyFill="1" applyBorder="1" applyAlignment="1">
      <alignment horizontal="right" vertical="center"/>
    </xf>
    <xf numFmtId="214" fontId="3" fillId="0" borderId="12" xfId="17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38" fontId="3" fillId="0" borderId="9" xfId="17" applyFont="1" applyFill="1" applyBorder="1" applyAlignment="1">
      <alignment horizontal="right" vertical="center"/>
    </xf>
    <xf numFmtId="38" fontId="3" fillId="0" borderId="4" xfId="17" applyFont="1" applyFill="1" applyBorder="1" applyAlignment="1">
      <alignment horizontal="right" vertical="center"/>
    </xf>
    <xf numFmtId="192" fontId="3" fillId="0" borderId="4" xfId="0" applyNumberFormat="1" applyFont="1" applyFill="1" applyBorder="1" applyAlignment="1">
      <alignment horizontal="center" vertical="center"/>
    </xf>
    <xf numFmtId="192" fontId="3" fillId="0" borderId="19" xfId="0" applyNumberFormat="1" applyFont="1" applyFill="1" applyBorder="1" applyAlignment="1">
      <alignment horizontal="center" vertical="center"/>
    </xf>
    <xf numFmtId="38" fontId="3" fillId="0" borderId="6" xfId="17" applyFont="1" applyFill="1" applyBorder="1" applyAlignment="1">
      <alignment horizontal="right" vertical="center"/>
    </xf>
    <xf numFmtId="192" fontId="3" fillId="0" borderId="6" xfId="0" applyNumberFormat="1" applyFont="1" applyFill="1" applyBorder="1" applyAlignment="1">
      <alignment horizontal="center" vertical="center"/>
    </xf>
    <xf numFmtId="192" fontId="3" fillId="0" borderId="14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textRotation="255" wrapText="1"/>
    </xf>
    <xf numFmtId="0" fontId="0" fillId="0" borderId="96" xfId="0" applyFont="1" applyFill="1" applyBorder="1" applyAlignment="1">
      <alignment horizontal="center" vertical="center" textRotation="255" wrapText="1"/>
    </xf>
    <xf numFmtId="0" fontId="0" fillId="0" borderId="11" xfId="0" applyFill="1" applyBorder="1" applyAlignment="1">
      <alignment horizontal="center" vertical="center" textRotation="255" wrapText="1"/>
    </xf>
    <xf numFmtId="0" fontId="0" fillId="0" borderId="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214" fontId="3" fillId="0" borderId="92" xfId="17" applyNumberFormat="1" applyFont="1" applyFill="1" applyBorder="1" applyAlignment="1">
      <alignment horizontal="right" vertical="center"/>
    </xf>
    <xf numFmtId="214" fontId="3" fillId="0" borderId="6" xfId="17" applyNumberFormat="1" applyFont="1" applyFill="1" applyBorder="1" applyAlignment="1">
      <alignment horizontal="right" vertical="center"/>
    </xf>
    <xf numFmtId="38" fontId="3" fillId="0" borderId="15" xfId="17" applyFont="1" applyFill="1" applyBorder="1" applyAlignment="1">
      <alignment horizontal="right" vertical="center"/>
    </xf>
    <xf numFmtId="38" fontId="3" fillId="0" borderId="101" xfId="17" applyFont="1" applyFill="1" applyBorder="1" applyAlignment="1">
      <alignment horizontal="right" vertical="center"/>
    </xf>
    <xf numFmtId="38" fontId="3" fillId="0" borderId="92" xfId="17" applyFont="1" applyFill="1" applyBorder="1" applyAlignment="1">
      <alignment horizontal="right" vertical="center"/>
    </xf>
    <xf numFmtId="0" fontId="3" fillId="0" borderId="138" xfId="0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3" fillId="0" borderId="101" xfId="0" applyFont="1" applyFill="1" applyBorder="1" applyAlignment="1">
      <alignment horizontal="center" vertical="center" textRotation="255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13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textRotation="255" wrapText="1"/>
    </xf>
    <xf numFmtId="0" fontId="0" fillId="0" borderId="4" xfId="0" applyFont="1" applyFill="1" applyBorder="1" applyAlignment="1">
      <alignment horizontal="center" vertical="center" textRotation="255" wrapText="1"/>
    </xf>
    <xf numFmtId="0" fontId="0" fillId="0" borderId="10" xfId="0" applyFont="1" applyFill="1" applyBorder="1" applyAlignment="1">
      <alignment horizontal="center" vertical="center" textRotation="255" wrapText="1"/>
    </xf>
    <xf numFmtId="0" fontId="4" fillId="0" borderId="9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0" fillId="0" borderId="17" xfId="0" applyFont="1" applyFill="1" applyBorder="1" applyAlignment="1">
      <alignment horizontal="center" vertical="center" textRotation="255" wrapText="1"/>
    </xf>
    <xf numFmtId="0" fontId="0" fillId="0" borderId="14" xfId="0" applyFont="1" applyFill="1" applyBorder="1" applyAlignment="1">
      <alignment horizontal="center" vertical="center" textRotation="255" wrapText="1"/>
    </xf>
    <xf numFmtId="0" fontId="0" fillId="0" borderId="19" xfId="0" applyFont="1" applyFill="1" applyBorder="1" applyAlignment="1">
      <alignment horizontal="center" vertical="center" textRotation="255" wrapText="1"/>
    </xf>
    <xf numFmtId="0" fontId="0" fillId="0" borderId="154" xfId="0" applyFont="1" applyFill="1" applyBorder="1" applyAlignment="1">
      <alignment horizontal="center" vertical="center" textRotation="255" wrapText="1"/>
    </xf>
    <xf numFmtId="0" fontId="0" fillId="0" borderId="2" xfId="0" applyFont="1" applyFill="1" applyBorder="1" applyAlignment="1">
      <alignment horizontal="center" vertical="center" textRotation="255" wrapText="1"/>
    </xf>
    <xf numFmtId="0" fontId="0" fillId="0" borderId="6" xfId="0" applyFont="1" applyFill="1" applyBorder="1" applyAlignment="1">
      <alignment horizontal="center" vertical="center" textRotation="255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5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textRotation="255" wrapText="1"/>
    </xf>
    <xf numFmtId="0" fontId="0" fillId="0" borderId="153" xfId="0" applyFont="1" applyFill="1" applyBorder="1" applyAlignment="1">
      <alignment horizontal="center" vertical="center" textRotation="255" wrapText="1"/>
    </xf>
    <xf numFmtId="0" fontId="0" fillId="0" borderId="9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textRotation="255" wrapText="1"/>
    </xf>
    <xf numFmtId="0" fontId="0" fillId="0" borderId="5" xfId="0" applyFont="1" applyFill="1" applyBorder="1" applyAlignment="1">
      <alignment horizontal="center" vertical="center" textRotation="255" wrapText="1"/>
    </xf>
    <xf numFmtId="193" fontId="0" fillId="0" borderId="3" xfId="0" applyNumberFormat="1" applyFont="1" applyFill="1" applyBorder="1" applyAlignment="1">
      <alignment horizontal="center" vertical="center" textRotation="255"/>
    </xf>
    <xf numFmtId="193" fontId="0" fillId="0" borderId="96" xfId="0" applyNumberFormat="1" applyFont="1" applyFill="1" applyBorder="1" applyAlignment="1">
      <alignment horizontal="center" vertical="center" textRotation="255"/>
    </xf>
    <xf numFmtId="193" fontId="0" fillId="0" borderId="11" xfId="0" applyNumberFormat="1" applyFont="1" applyFill="1" applyBorder="1" applyAlignment="1">
      <alignment horizontal="center" vertical="center" textRotation="255"/>
    </xf>
    <xf numFmtId="193" fontId="0" fillId="0" borderId="56" xfId="0" applyNumberFormat="1" applyFont="1" applyFill="1" applyBorder="1" applyAlignment="1">
      <alignment horizontal="center" vertical="center" wrapText="1"/>
    </xf>
    <xf numFmtId="193" fontId="0" fillId="0" borderId="18" xfId="0" applyNumberFormat="1" applyFont="1" applyFill="1" applyBorder="1" applyAlignment="1">
      <alignment horizontal="center" vertical="center" wrapText="1"/>
    </xf>
    <xf numFmtId="193" fontId="0" fillId="0" borderId="95" xfId="0" applyNumberFormat="1" applyFont="1" applyFill="1" applyBorder="1" applyAlignment="1">
      <alignment horizontal="center" vertical="center"/>
    </xf>
    <xf numFmtId="193" fontId="0" fillId="0" borderId="28" xfId="0" applyNumberFormat="1" applyFont="1" applyFill="1" applyBorder="1" applyAlignment="1">
      <alignment horizontal="center" vertical="center"/>
    </xf>
    <xf numFmtId="193" fontId="4" fillId="0" borderId="0" xfId="0" applyNumberFormat="1" applyFont="1" applyFill="1" applyAlignment="1">
      <alignment horizontal="center" vertical="center"/>
    </xf>
    <xf numFmtId="193" fontId="4" fillId="0" borderId="36" xfId="0" applyNumberFormat="1" applyFont="1" applyFill="1" applyBorder="1" applyAlignment="1">
      <alignment horizontal="center" vertical="center"/>
    </xf>
    <xf numFmtId="193" fontId="4" fillId="0" borderId="25" xfId="0" applyNumberFormat="1" applyFont="1" applyFill="1" applyBorder="1" applyAlignment="1">
      <alignment horizontal="center" vertical="center"/>
    </xf>
    <xf numFmtId="193" fontId="0" fillId="0" borderId="118" xfId="0" applyNumberFormat="1" applyFont="1" applyFill="1" applyBorder="1" applyAlignment="1">
      <alignment horizontal="center" vertical="center" wrapText="1"/>
    </xf>
    <xf numFmtId="193" fontId="0" fillId="0" borderId="113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38" xfId="0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125" xfId="0" applyFont="1" applyFill="1" applyBorder="1" applyAlignment="1">
      <alignment horizontal="center" vertical="center" wrapText="1"/>
    </xf>
    <xf numFmtId="193" fontId="0" fillId="0" borderId="88" xfId="0" applyNumberFormat="1" applyFont="1" applyFill="1" applyBorder="1" applyAlignment="1">
      <alignment horizontal="center" vertical="center" wrapText="1"/>
    </xf>
    <xf numFmtId="193" fontId="0" fillId="0" borderId="23" xfId="0" applyNumberFormat="1" applyFont="1" applyFill="1" applyBorder="1" applyAlignment="1">
      <alignment horizontal="center" vertical="center" wrapText="1"/>
    </xf>
    <xf numFmtId="193" fontId="0" fillId="0" borderId="140" xfId="0" applyNumberFormat="1" applyFont="1" applyFill="1" applyBorder="1" applyAlignment="1">
      <alignment horizontal="center" vertical="center" wrapText="1"/>
    </xf>
    <xf numFmtId="193" fontId="0" fillId="0" borderId="117" xfId="0" applyNumberFormat="1" applyFont="1" applyFill="1" applyBorder="1" applyAlignment="1">
      <alignment horizontal="center" vertical="center" wrapText="1"/>
    </xf>
    <xf numFmtId="188" fontId="0" fillId="0" borderId="3" xfId="0" applyNumberFormat="1" applyFont="1" applyFill="1" applyBorder="1" applyAlignment="1">
      <alignment horizontal="center" vertical="center" textRotation="255" wrapText="1"/>
    </xf>
    <xf numFmtId="188" fontId="0" fillId="0" borderId="96" xfId="0" applyNumberFormat="1" applyFont="1" applyFill="1" applyBorder="1" applyAlignment="1">
      <alignment horizontal="center" vertical="center" textRotation="255" wrapText="1"/>
    </xf>
    <xf numFmtId="188" fontId="0" fillId="0" borderId="11" xfId="0" applyNumberFormat="1" applyFont="1" applyFill="1" applyBorder="1" applyAlignment="1">
      <alignment horizontal="center" vertical="center" textRotation="255" wrapText="1"/>
    </xf>
    <xf numFmtId="0" fontId="15" fillId="0" borderId="0" xfId="0" applyFont="1" applyFill="1" applyAlignment="1">
      <alignment horizontal="center" vertical="center"/>
    </xf>
    <xf numFmtId="0" fontId="4" fillId="0" borderId="15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textRotation="255"/>
    </xf>
    <xf numFmtId="0" fontId="0" fillId="0" borderId="96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193" fontId="0" fillId="0" borderId="1" xfId="0" applyNumberFormat="1" applyFont="1" applyFill="1" applyBorder="1" applyAlignment="1">
      <alignment horizontal="center" vertical="center" wrapText="1"/>
    </xf>
    <xf numFmtId="193" fontId="0" fillId="0" borderId="17" xfId="0" applyNumberFormat="1" applyFont="1" applyFill="1" applyBorder="1" applyAlignment="1">
      <alignment horizontal="center" vertical="center" wrapText="1"/>
    </xf>
    <xf numFmtId="193" fontId="0" fillId="0" borderId="3" xfId="0" applyNumberFormat="1" applyFont="1" applyFill="1" applyBorder="1" applyAlignment="1">
      <alignment horizontal="center" vertical="center" wrapText="1"/>
    </xf>
    <xf numFmtId="193" fontId="0" fillId="0" borderId="19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93" fontId="0" fillId="0" borderId="2" xfId="0" applyNumberFormat="1" applyFont="1" applyFill="1" applyBorder="1" applyAlignment="1">
      <alignment horizontal="center" vertical="center" wrapText="1"/>
    </xf>
    <xf numFmtId="193" fontId="0" fillId="0" borderId="64" xfId="0" applyNumberFormat="1" applyFont="1" applyFill="1" applyBorder="1" applyAlignment="1">
      <alignment horizontal="center" vertical="center" wrapText="1"/>
    </xf>
    <xf numFmtId="193" fontId="0" fillId="0" borderId="65" xfId="0" applyNumberFormat="1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0" fillId="0" borderId="5" xfId="0" applyFont="1" applyFill="1" applyBorder="1" applyAlignment="1">
      <alignment horizontal="center" vertical="center" textRotation="255"/>
    </xf>
    <xf numFmtId="193" fontId="4" fillId="0" borderId="11" xfId="0" applyNumberFormat="1" applyFont="1" applyFill="1" applyBorder="1" applyAlignment="1">
      <alignment horizontal="center" vertical="center"/>
    </xf>
    <xf numFmtId="193" fontId="4" fillId="0" borderId="10" xfId="0" applyNumberFormat="1" applyFont="1" applyFill="1" applyBorder="1" applyAlignment="1">
      <alignment horizontal="center" vertical="center"/>
    </xf>
    <xf numFmtId="193" fontId="0" fillId="0" borderId="27" xfId="0" applyNumberFormat="1" applyFont="1" applyFill="1" applyBorder="1" applyAlignment="1">
      <alignment horizontal="center" vertical="center"/>
    </xf>
    <xf numFmtId="193" fontId="0" fillId="0" borderId="159" xfId="0" applyNumberFormat="1" applyFont="1" applyFill="1" applyBorder="1" applyAlignment="1">
      <alignment horizontal="center" vertical="center" wrapText="1"/>
    </xf>
    <xf numFmtId="193" fontId="0" fillId="0" borderId="97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left" vertical="center"/>
    </xf>
    <xf numFmtId="56" fontId="4" fillId="0" borderId="160" xfId="0" applyNumberFormat="1" applyFont="1" applyFill="1" applyBorder="1" applyAlignment="1">
      <alignment horizontal="center" vertical="center" wrapText="1"/>
    </xf>
    <xf numFmtId="56" fontId="4" fillId="0" borderId="11" xfId="0" applyNumberFormat="1" applyFont="1" applyFill="1" applyBorder="1" applyAlignment="1">
      <alignment horizontal="center" vertical="center" wrapText="1"/>
    </xf>
    <xf numFmtId="0" fontId="4" fillId="0" borderId="16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0" fillId="0" borderId="138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4" fillId="0" borderId="161" xfId="0" applyFont="1" applyFill="1" applyBorder="1" applyAlignment="1">
      <alignment horizontal="center" vertical="center" textRotation="255" wrapText="1"/>
    </xf>
    <xf numFmtId="0" fontId="0" fillId="0" borderId="10" xfId="0" applyFill="1" applyBorder="1" applyAlignment="1">
      <alignment horizontal="center" vertical="center" textRotation="255" wrapText="1"/>
    </xf>
    <xf numFmtId="0" fontId="4" fillId="0" borderId="161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62" xfId="0" applyFont="1" applyFill="1" applyBorder="1" applyAlignment="1">
      <alignment horizontal="center" vertical="center" wrapText="1"/>
    </xf>
    <xf numFmtId="0" fontId="4" fillId="0" borderId="154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4" fillId="0" borderId="13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 textRotation="255" wrapText="1"/>
    </xf>
    <xf numFmtId="0" fontId="4" fillId="0" borderId="6" xfId="0" applyFont="1" applyFill="1" applyBorder="1" applyAlignment="1">
      <alignment horizontal="center" vertical="center" textRotation="255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4" fillId="0" borderId="56" xfId="0" applyFont="1" applyFill="1" applyBorder="1" applyAlignment="1">
      <alignment horizontal="center" vertical="center" textRotation="255"/>
    </xf>
    <xf numFmtId="0" fontId="4" fillId="0" borderId="125" xfId="0" applyFont="1" applyFill="1" applyBorder="1" applyAlignment="1">
      <alignment horizontal="center" vertical="center" textRotation="255"/>
    </xf>
    <xf numFmtId="0" fontId="0" fillId="0" borderId="79" xfId="0" applyFont="1" applyFill="1" applyBorder="1" applyAlignment="1">
      <alignment horizontal="center" vertical="center"/>
    </xf>
    <xf numFmtId="0" fontId="0" fillId="0" borderId="163" xfId="0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27" xfId="0" applyFill="1" applyBorder="1" applyAlignment="1">
      <alignment horizontal="center" vertical="center"/>
    </xf>
    <xf numFmtId="0" fontId="4" fillId="0" borderId="164" xfId="0" applyFont="1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/>
    </xf>
    <xf numFmtId="0" fontId="0" fillId="0" borderId="165" xfId="0" applyFill="1" applyBorder="1" applyAlignment="1">
      <alignment horizontal="center" vertical="center"/>
    </xf>
    <xf numFmtId="0" fontId="0" fillId="0" borderId="160" xfId="0" applyFont="1" applyFill="1" applyBorder="1" applyAlignment="1">
      <alignment horizontal="center" vertical="top" textRotation="255"/>
    </xf>
    <xf numFmtId="0" fontId="0" fillId="0" borderId="96" xfId="0" applyFont="1" applyFill="1" applyBorder="1" applyAlignment="1">
      <alignment horizontal="center" vertical="top" textRotation="255"/>
    </xf>
    <xf numFmtId="0" fontId="0" fillId="0" borderId="129" xfId="0" applyFill="1" applyBorder="1" applyAlignment="1">
      <alignment horizontal="center" vertical="top" textRotation="255"/>
    </xf>
    <xf numFmtId="0" fontId="0" fillId="0" borderId="138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9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13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center" textRotation="255" wrapText="1"/>
    </xf>
    <xf numFmtId="0" fontId="4" fillId="0" borderId="154" xfId="0" applyFont="1" applyFill="1" applyBorder="1" applyAlignment="1">
      <alignment horizontal="center" vertical="center" textRotation="255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5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textRotation="255" wrapText="1"/>
    </xf>
    <xf numFmtId="0" fontId="4" fillId="0" borderId="5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0" borderId="14" xfId="0" applyFont="1" applyFill="1" applyBorder="1" applyAlignment="1">
      <alignment horizontal="center" vertical="center" textRotation="255" wrapText="1"/>
    </xf>
    <xf numFmtId="0" fontId="4" fillId="0" borderId="9" xfId="0" applyFont="1" applyFill="1" applyBorder="1" applyAlignment="1">
      <alignment horizontal="center" vertical="center" textRotation="255" wrapText="1"/>
    </xf>
    <xf numFmtId="0" fontId="4" fillId="0" borderId="153" xfId="0" applyFont="1" applyFill="1" applyBorder="1" applyAlignment="1">
      <alignment horizontal="center" vertical="center" textRotation="255" wrapText="1"/>
    </xf>
    <xf numFmtId="0" fontId="4" fillId="0" borderId="138" xfId="0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textRotation="255" wrapText="1"/>
    </xf>
    <xf numFmtId="0" fontId="4" fillId="0" borderId="101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95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95" xfId="0" applyFill="1" applyBorder="1" applyAlignment="1">
      <alignment horizontal="distributed" vertical="distributed"/>
    </xf>
    <xf numFmtId="0" fontId="0" fillId="0" borderId="28" xfId="0" applyFill="1" applyBorder="1" applyAlignment="1">
      <alignment horizontal="distributed" vertical="distributed"/>
    </xf>
    <xf numFmtId="0" fontId="0" fillId="0" borderId="5" xfId="0" applyFill="1" applyBorder="1" applyAlignment="1">
      <alignment horizontal="distributed" vertical="distributed"/>
    </xf>
    <xf numFmtId="0" fontId="0" fillId="0" borderId="14" xfId="0" applyFill="1" applyBorder="1" applyAlignment="1">
      <alignment horizontal="distributed" vertical="distributed"/>
    </xf>
    <xf numFmtId="0" fontId="0" fillId="0" borderId="64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" xfId="0" applyFill="1" applyBorder="1" applyAlignment="1">
      <alignment horizontal="distributed" vertical="distributed"/>
    </xf>
    <xf numFmtId="0" fontId="0" fillId="0" borderId="17" xfId="0" applyFill="1" applyBorder="1" applyAlignment="1">
      <alignment horizontal="distributed" vertical="distributed"/>
    </xf>
    <xf numFmtId="0" fontId="0" fillId="0" borderId="15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0" xfId="0" applyFill="1" applyBorder="1" applyAlignment="1">
      <alignment horizontal="distributed" vertical="distributed"/>
    </xf>
    <xf numFmtId="0" fontId="0" fillId="0" borderId="29" xfId="0" applyFill="1" applyBorder="1" applyAlignment="1">
      <alignment horizontal="distributed" vertical="distributed"/>
    </xf>
    <xf numFmtId="0" fontId="19" fillId="0" borderId="152" xfId="0" applyFont="1" applyFill="1" applyBorder="1" applyAlignment="1">
      <alignment horizontal="center" vertical="center"/>
    </xf>
    <xf numFmtId="0" fontId="0" fillId="0" borderId="150" xfId="0" applyFill="1" applyBorder="1" applyAlignment="1">
      <alignment horizontal="center" vertical="distributed"/>
    </xf>
    <xf numFmtId="0" fontId="0" fillId="0" borderId="35" xfId="0" applyFill="1" applyBorder="1" applyAlignment="1">
      <alignment horizontal="center" vertical="distributed"/>
    </xf>
    <xf numFmtId="0" fontId="0" fillId="0" borderId="29" xfId="0" applyFill="1" applyBorder="1" applyAlignment="1">
      <alignment horizontal="center" vertical="distributed"/>
    </xf>
    <xf numFmtId="193" fontId="4" fillId="0" borderId="26" xfId="0" applyNumberFormat="1" applyFont="1" applyFill="1" applyBorder="1" applyAlignment="1">
      <alignment horizontal="center" vertical="center"/>
    </xf>
    <xf numFmtId="193" fontId="0" fillId="0" borderId="150" xfId="0" applyNumberFormat="1" applyFont="1" applyFill="1" applyBorder="1" applyAlignment="1">
      <alignment horizontal="center" vertical="center"/>
    </xf>
    <xf numFmtId="193" fontId="0" fillId="0" borderId="29" xfId="0" applyNumberFormat="1" applyFont="1" applyFill="1" applyBorder="1" applyAlignment="1">
      <alignment horizontal="center" vertical="center"/>
    </xf>
    <xf numFmtId="193" fontId="0" fillId="0" borderId="80" xfId="0" applyNumberFormat="1" applyFont="1" applyFill="1" applyBorder="1" applyAlignment="1">
      <alignment horizontal="center" vertical="center" wrapText="1"/>
    </xf>
    <xf numFmtId="193" fontId="0" fillId="0" borderId="163" xfId="0" applyNumberFormat="1" applyFont="1" applyFill="1" applyBorder="1" applyAlignment="1">
      <alignment horizontal="center" vertical="center" wrapText="1"/>
    </xf>
    <xf numFmtId="193" fontId="0" fillId="0" borderId="12" xfId="0" applyNumberFormat="1" applyFont="1" applyFill="1" applyBorder="1" applyAlignment="1">
      <alignment horizontal="center" vertical="center" wrapText="1"/>
    </xf>
    <xf numFmtId="193" fontId="0" fillId="0" borderId="8" xfId="0" applyNumberFormat="1" applyFont="1" applyFill="1" applyBorder="1" applyAlignment="1">
      <alignment horizontal="center" vertical="center" wrapText="1"/>
    </xf>
    <xf numFmtId="0" fontId="4" fillId="0" borderId="156" xfId="0" applyFont="1" applyFill="1" applyBorder="1" applyAlignment="1">
      <alignment horizontal="center" vertical="center"/>
    </xf>
    <xf numFmtId="0" fontId="4" fillId="0" borderId="157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0" fillId="0" borderId="166" xfId="0" applyFont="1" applyFill="1" applyBorder="1" applyAlignment="1">
      <alignment horizontal="center" vertical="center" textRotation="255" wrapText="1"/>
    </xf>
    <xf numFmtId="0" fontId="0" fillId="0" borderId="49" xfId="0" applyFont="1" applyFill="1" applyBorder="1" applyAlignment="1">
      <alignment horizontal="center" vertical="center" textRotation="255" wrapText="1"/>
    </xf>
    <xf numFmtId="0" fontId="0" fillId="0" borderId="160" xfId="0" applyFont="1" applyFill="1" applyBorder="1" applyAlignment="1">
      <alignment horizontal="center" vertical="center" textRotation="255" wrapText="1"/>
    </xf>
    <xf numFmtId="0" fontId="4" fillId="0" borderId="48" xfId="0" applyFont="1" applyFill="1" applyBorder="1" applyAlignment="1">
      <alignment horizontal="center" vertical="center"/>
    </xf>
    <xf numFmtId="0" fontId="4" fillId="0" borderId="167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textRotation="255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168" xfId="0" applyFont="1" applyFill="1" applyBorder="1" applyAlignment="1">
      <alignment horizontal="center" vertical="center" wrapText="1"/>
    </xf>
    <xf numFmtId="0" fontId="0" fillId="0" borderId="167" xfId="0" applyFont="1" applyFill="1" applyBorder="1" applyAlignment="1">
      <alignment horizontal="center" vertical="center" wrapText="1"/>
    </xf>
    <xf numFmtId="0" fontId="0" fillId="0" borderId="169" xfId="0" applyFont="1" applyFill="1" applyBorder="1" applyAlignment="1">
      <alignment horizontal="center" vertical="center" wrapText="1"/>
    </xf>
    <xf numFmtId="0" fontId="0" fillId="0" borderId="170" xfId="0" applyFont="1" applyFill="1" applyBorder="1" applyAlignment="1">
      <alignment horizontal="center" vertical="center" wrapText="1"/>
    </xf>
    <xf numFmtId="0" fontId="0" fillId="0" borderId="171" xfId="0" applyFont="1" applyFill="1" applyBorder="1" applyAlignment="1">
      <alignment horizontal="center" vertical="center" wrapText="1"/>
    </xf>
    <xf numFmtId="0" fontId="0" fillId="0" borderId="17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50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92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52" xfId="0" applyFont="1" applyFill="1" applyBorder="1" applyAlignment="1">
      <alignment horizontal="left" vertical="center"/>
    </xf>
    <xf numFmtId="0" fontId="0" fillId="0" borderId="152" xfId="0" applyFont="1" applyFill="1" applyBorder="1" applyAlignment="1">
      <alignment horizontal="left" vertical="center"/>
    </xf>
    <xf numFmtId="0" fontId="0" fillId="0" borderId="75" xfId="0" applyFont="1" applyFill="1" applyBorder="1" applyAlignment="1">
      <alignment horizontal="left" vertical="center"/>
    </xf>
    <xf numFmtId="0" fontId="0" fillId="0" borderId="173" xfId="0" applyFont="1" applyFill="1" applyBorder="1" applyAlignment="1">
      <alignment horizontal="left" vertical="center"/>
    </xf>
    <xf numFmtId="0" fontId="0" fillId="0" borderId="156" xfId="0" applyFont="1" applyFill="1" applyBorder="1" applyAlignment="1">
      <alignment horizontal="right" vertical="center"/>
    </xf>
    <xf numFmtId="0" fontId="0" fillId="0" borderId="151" xfId="0" applyFont="1" applyFill="1" applyBorder="1" applyAlignment="1">
      <alignment horizontal="right" vertical="center"/>
    </xf>
    <xf numFmtId="0" fontId="0" fillId="0" borderId="157" xfId="0" applyFont="1" applyFill="1" applyBorder="1" applyAlignment="1">
      <alignment horizontal="right" vertical="center"/>
    </xf>
    <xf numFmtId="0" fontId="0" fillId="0" borderId="81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38" fontId="0" fillId="0" borderId="150" xfId="17" applyFont="1" applyFill="1" applyBorder="1" applyAlignment="1">
      <alignment horizontal="right" vertical="center"/>
    </xf>
    <xf numFmtId="38" fontId="0" fillId="0" borderId="35" xfId="17" applyFont="1" applyFill="1" applyBorder="1" applyAlignment="1">
      <alignment horizontal="right" vertical="center"/>
    </xf>
    <xf numFmtId="38" fontId="0" fillId="0" borderId="29" xfId="17" applyFont="1" applyFill="1" applyBorder="1" applyAlignment="1">
      <alignment horizontal="right" vertical="center"/>
    </xf>
    <xf numFmtId="0" fontId="34" fillId="0" borderId="0" xfId="0" applyFont="1" applyFill="1" applyAlignment="1">
      <alignment horizontal="center" vertical="center"/>
    </xf>
    <xf numFmtId="0" fontId="0" fillId="0" borderId="156" xfId="0" applyFont="1" applyFill="1" applyBorder="1" applyAlignment="1">
      <alignment horizontal="left" vertical="center"/>
    </xf>
    <xf numFmtId="0" fontId="0" fillId="0" borderId="151" xfId="0" applyFont="1" applyFill="1" applyBorder="1" applyAlignment="1">
      <alignment horizontal="left" vertical="center"/>
    </xf>
    <xf numFmtId="0" fontId="0" fillId="0" borderId="157" xfId="0" applyFont="1" applyFill="1" applyBorder="1" applyAlignment="1">
      <alignment horizontal="left" vertical="center"/>
    </xf>
    <xf numFmtId="0" fontId="0" fillId="0" borderId="174" xfId="0" applyFont="1" applyFill="1" applyBorder="1" applyAlignment="1">
      <alignment horizontal="left" vertical="center"/>
    </xf>
    <xf numFmtId="193" fontId="4" fillId="0" borderId="5" xfId="0" applyNumberFormat="1" applyFont="1" applyFill="1" applyBorder="1" applyAlignment="1">
      <alignment horizontal="right" vertical="center"/>
    </xf>
    <xf numFmtId="193" fontId="4" fillId="0" borderId="6" xfId="0" applyNumberFormat="1" applyFont="1" applyFill="1" applyBorder="1" applyAlignment="1">
      <alignment horizontal="right" vertical="center"/>
    </xf>
    <xf numFmtId="193" fontId="0" fillId="0" borderId="5" xfId="0" applyNumberFormat="1" applyFont="1" applyFill="1" applyBorder="1" applyAlignment="1">
      <alignment horizontal="center" vertical="center"/>
    </xf>
    <xf numFmtId="193" fontId="0" fillId="0" borderId="14" xfId="0" applyNumberFormat="1" applyFont="1" applyFill="1" applyBorder="1" applyAlignment="1">
      <alignment horizontal="center" vertical="center"/>
    </xf>
    <xf numFmtId="193" fontId="4" fillId="0" borderId="19" xfId="0" applyNumberFormat="1" applyFont="1" applyFill="1" applyBorder="1" applyAlignment="1">
      <alignment horizontal="right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7" xfId="21"/>
    <cellStyle name="標準_Sheet8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chartsheet" Target="chartsheets/sheet1.xml" /><Relationship Id="rId27" Type="http://schemas.openxmlformats.org/officeDocument/2006/relationships/worksheet" Target="worksheets/sheet26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30" Type="http://schemas.openxmlformats.org/officeDocument/2006/relationships/worksheet" Target="worksheets/sheet29.xml" /><Relationship Id="rId31" Type="http://schemas.openxmlformats.org/officeDocument/2006/relationships/worksheet" Target="worksheets/sheet30.xml" /><Relationship Id="rId32" Type="http://schemas.openxmlformats.org/officeDocument/2006/relationships/worksheet" Target="worksheets/sheet31.xml" /><Relationship Id="rId33" Type="http://schemas.openxmlformats.org/officeDocument/2006/relationships/worksheet" Target="worksheets/sheet32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　平成1９年　都道府県別出火件数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34"/>
          <c:w val="0.91975"/>
          <c:h val="0.8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CCFFFF"/>
              </a:solidFill>
            </c:spPr>
          </c:dPt>
          <c:dPt>
            <c:idx val="24"/>
            <c:invertIfNegative val="0"/>
            <c:spPr>
              <a:solidFill>
                <a:srgbClr val="000000"/>
              </a:solidFill>
              <a:ln w="12700">
                <a:solidFill/>
              </a:ln>
            </c:spPr>
          </c:dPt>
          <c:cat>
            <c:strRef>
              <c:f>1!$V$3:$V$49</c:f>
              <c:strCache>
                <c:ptCount val="47"/>
                <c:pt idx="0">
                  <c:v>東京都</c:v>
                </c:pt>
                <c:pt idx="1">
                  <c:v>大阪府</c:v>
                </c:pt>
                <c:pt idx="2">
                  <c:v>愛知県</c:v>
                </c:pt>
                <c:pt idx="3">
                  <c:v>神奈川県</c:v>
                </c:pt>
                <c:pt idx="4">
                  <c:v>埼玉県</c:v>
                </c:pt>
                <c:pt idx="5">
                  <c:v>兵庫県</c:v>
                </c:pt>
                <c:pt idx="6">
                  <c:v>北海道</c:v>
                </c:pt>
                <c:pt idx="7">
                  <c:v>千葉県</c:v>
                </c:pt>
                <c:pt idx="8">
                  <c:v>福岡県</c:v>
                </c:pt>
                <c:pt idx="9">
                  <c:v>静岡県</c:v>
                </c:pt>
                <c:pt idx="10">
                  <c:v>茨城県</c:v>
                </c:pt>
                <c:pt idx="11">
                  <c:v>広島県</c:v>
                </c:pt>
                <c:pt idx="12">
                  <c:v>鹿児島県</c:v>
                </c:pt>
                <c:pt idx="13">
                  <c:v>長野県</c:v>
                </c:pt>
                <c:pt idx="14">
                  <c:v>岐阜県</c:v>
                </c:pt>
                <c:pt idx="15">
                  <c:v>栃木県</c:v>
                </c:pt>
                <c:pt idx="16">
                  <c:v>宮城県</c:v>
                </c:pt>
                <c:pt idx="17">
                  <c:v>福島県</c:v>
                </c:pt>
                <c:pt idx="18">
                  <c:v>群馬県</c:v>
                </c:pt>
                <c:pt idx="19">
                  <c:v>岡山県</c:v>
                </c:pt>
                <c:pt idx="20">
                  <c:v>三重県</c:v>
                </c:pt>
                <c:pt idx="21">
                  <c:v>熊本県</c:v>
                </c:pt>
                <c:pt idx="22">
                  <c:v>新潟県</c:v>
                </c:pt>
                <c:pt idx="23">
                  <c:v>京都府</c:v>
                </c:pt>
                <c:pt idx="24">
                  <c:v>山口県</c:v>
                </c:pt>
                <c:pt idx="25">
                  <c:v>長崎県</c:v>
                </c:pt>
                <c:pt idx="26">
                  <c:v>青森県</c:v>
                </c:pt>
                <c:pt idx="27">
                  <c:v>宮崎県</c:v>
                </c:pt>
                <c:pt idx="28">
                  <c:v>愛媛県</c:v>
                </c:pt>
                <c:pt idx="29">
                  <c:v>大分県</c:v>
                </c:pt>
                <c:pt idx="30">
                  <c:v>滋賀県</c:v>
                </c:pt>
                <c:pt idx="31">
                  <c:v>岩手県</c:v>
                </c:pt>
                <c:pt idx="32">
                  <c:v>和歌山県</c:v>
                </c:pt>
                <c:pt idx="33">
                  <c:v>山形県</c:v>
                </c:pt>
                <c:pt idx="34">
                  <c:v>秋田県</c:v>
                </c:pt>
                <c:pt idx="35">
                  <c:v>沖縄県</c:v>
                </c:pt>
                <c:pt idx="36">
                  <c:v>奈良県</c:v>
                </c:pt>
                <c:pt idx="37">
                  <c:v>香川県</c:v>
                </c:pt>
                <c:pt idx="38">
                  <c:v>高知県</c:v>
                </c:pt>
                <c:pt idx="39">
                  <c:v>山梨県</c:v>
                </c:pt>
                <c:pt idx="40">
                  <c:v>佐賀県</c:v>
                </c:pt>
                <c:pt idx="41">
                  <c:v>島根県</c:v>
                </c:pt>
                <c:pt idx="42">
                  <c:v>石川県</c:v>
                </c:pt>
                <c:pt idx="43">
                  <c:v>徳島県</c:v>
                </c:pt>
                <c:pt idx="44">
                  <c:v>鳥取県</c:v>
                </c:pt>
                <c:pt idx="45">
                  <c:v>福井県</c:v>
                </c:pt>
                <c:pt idx="46">
                  <c:v>富山県</c:v>
                </c:pt>
              </c:strCache>
            </c:strRef>
          </c:cat>
          <c:val>
            <c:numRef>
              <c:f>1!$W$3:$W$49</c:f>
              <c:numCache>
                <c:ptCount val="47"/>
                <c:pt idx="0">
                  <c:v>5876</c:v>
                </c:pt>
                <c:pt idx="1">
                  <c:v>3632</c:v>
                </c:pt>
                <c:pt idx="2">
                  <c:v>3417</c:v>
                </c:pt>
                <c:pt idx="3">
                  <c:v>2875</c:v>
                </c:pt>
                <c:pt idx="4">
                  <c:v>2735</c:v>
                </c:pt>
                <c:pt idx="5">
                  <c:v>2633</c:v>
                </c:pt>
                <c:pt idx="6">
                  <c:v>2509</c:v>
                </c:pt>
                <c:pt idx="7">
                  <c:v>2398</c:v>
                </c:pt>
                <c:pt idx="8">
                  <c:v>2105</c:v>
                </c:pt>
                <c:pt idx="9">
                  <c:v>1573</c:v>
                </c:pt>
                <c:pt idx="10">
                  <c:v>1493</c:v>
                </c:pt>
                <c:pt idx="11">
                  <c:v>1426</c:v>
                </c:pt>
                <c:pt idx="12">
                  <c:v>1102</c:v>
                </c:pt>
                <c:pt idx="13">
                  <c:v>1025</c:v>
                </c:pt>
                <c:pt idx="14">
                  <c:v>1022</c:v>
                </c:pt>
                <c:pt idx="15">
                  <c:v>995</c:v>
                </c:pt>
                <c:pt idx="16">
                  <c:v>965</c:v>
                </c:pt>
                <c:pt idx="17">
                  <c:v>952</c:v>
                </c:pt>
                <c:pt idx="18">
                  <c:v>945</c:v>
                </c:pt>
                <c:pt idx="19">
                  <c:v>926</c:v>
                </c:pt>
                <c:pt idx="20">
                  <c:v>889</c:v>
                </c:pt>
                <c:pt idx="21">
                  <c:v>747</c:v>
                </c:pt>
                <c:pt idx="22">
                  <c:v>737</c:v>
                </c:pt>
                <c:pt idx="23">
                  <c:v>677</c:v>
                </c:pt>
                <c:pt idx="24">
                  <c:v>672</c:v>
                </c:pt>
                <c:pt idx="25">
                  <c:v>664</c:v>
                </c:pt>
                <c:pt idx="26">
                  <c:v>661</c:v>
                </c:pt>
                <c:pt idx="27">
                  <c:v>646</c:v>
                </c:pt>
                <c:pt idx="28">
                  <c:v>619</c:v>
                </c:pt>
                <c:pt idx="29">
                  <c:v>596</c:v>
                </c:pt>
                <c:pt idx="30">
                  <c:v>559</c:v>
                </c:pt>
                <c:pt idx="31">
                  <c:v>530</c:v>
                </c:pt>
                <c:pt idx="32">
                  <c:v>512</c:v>
                </c:pt>
                <c:pt idx="33">
                  <c:v>492</c:v>
                </c:pt>
                <c:pt idx="34">
                  <c:v>469</c:v>
                </c:pt>
                <c:pt idx="35">
                  <c:v>466</c:v>
                </c:pt>
                <c:pt idx="36">
                  <c:v>462</c:v>
                </c:pt>
                <c:pt idx="37">
                  <c:v>462</c:v>
                </c:pt>
                <c:pt idx="38">
                  <c:v>435</c:v>
                </c:pt>
                <c:pt idx="39">
                  <c:v>416</c:v>
                </c:pt>
                <c:pt idx="40">
                  <c:v>399</c:v>
                </c:pt>
                <c:pt idx="41">
                  <c:v>377</c:v>
                </c:pt>
                <c:pt idx="42">
                  <c:v>369</c:v>
                </c:pt>
                <c:pt idx="43">
                  <c:v>307</c:v>
                </c:pt>
                <c:pt idx="44">
                  <c:v>287</c:v>
                </c:pt>
                <c:pt idx="45">
                  <c:v>272</c:v>
                </c:pt>
                <c:pt idx="46">
                  <c:v>253</c:v>
                </c:pt>
              </c:numCache>
            </c:numRef>
          </c:val>
        </c:ser>
        <c:axId val="14700332"/>
        <c:axId val="65194125"/>
      </c:barChart>
      <c:catAx>
        <c:axId val="14700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94125"/>
        <c:crosses val="autoZero"/>
        <c:auto val="1"/>
        <c:lblOffset val="100"/>
        <c:noMultiLvlLbl val="0"/>
      </c:catAx>
      <c:valAx>
        <c:axId val="651941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003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　　平成１９年　月別出火火災件数（全火災・建物）</a:t>
            </a:r>
          </a:p>
        </c:rich>
      </c:tx>
      <c:layout>
        <c:manualLayout>
          <c:xMode val="factor"/>
          <c:yMode val="factor"/>
          <c:x val="-0.0015"/>
          <c:y val="-0.006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505"/>
          <c:y val="0.13325"/>
          <c:w val="0.813"/>
          <c:h val="0.74275"/>
        </c:manualLayout>
      </c:layout>
      <c:bar3DChart>
        <c:barDir val="col"/>
        <c:grouping val="clustered"/>
        <c:varyColors val="0"/>
        <c:ser>
          <c:idx val="0"/>
          <c:order val="0"/>
          <c:tx>
            <c:v>全火災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9!$I$18:$I$29</c:f>
              <c:numCache>
                <c:ptCount val="12"/>
                <c:pt idx="0">
                  <c:v>64</c:v>
                </c:pt>
                <c:pt idx="1">
                  <c:v>59</c:v>
                </c:pt>
                <c:pt idx="2">
                  <c:v>95</c:v>
                </c:pt>
                <c:pt idx="3">
                  <c:v>56</c:v>
                </c:pt>
                <c:pt idx="4">
                  <c:v>43</c:v>
                </c:pt>
                <c:pt idx="5">
                  <c:v>43</c:v>
                </c:pt>
                <c:pt idx="6">
                  <c:v>28</c:v>
                </c:pt>
                <c:pt idx="7">
                  <c:v>49</c:v>
                </c:pt>
                <c:pt idx="8">
                  <c:v>55</c:v>
                </c:pt>
                <c:pt idx="9">
                  <c:v>65</c:v>
                </c:pt>
                <c:pt idx="10">
                  <c:v>54</c:v>
                </c:pt>
                <c:pt idx="11">
                  <c:v>61</c:v>
                </c:pt>
              </c:numCache>
            </c:numRef>
          </c:val>
          <c:shape val="box"/>
        </c:ser>
        <c:ser>
          <c:idx val="1"/>
          <c:order val="1"/>
          <c:tx>
            <c:v>建物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9!$C$18:$C$29</c:f>
              <c:numCache>
                <c:ptCount val="12"/>
                <c:pt idx="0">
                  <c:v>38</c:v>
                </c:pt>
                <c:pt idx="1">
                  <c:v>34</c:v>
                </c:pt>
                <c:pt idx="2">
                  <c:v>44</c:v>
                </c:pt>
                <c:pt idx="3">
                  <c:v>30</c:v>
                </c:pt>
                <c:pt idx="4">
                  <c:v>26</c:v>
                </c:pt>
                <c:pt idx="5">
                  <c:v>25</c:v>
                </c:pt>
                <c:pt idx="6">
                  <c:v>13</c:v>
                </c:pt>
                <c:pt idx="7">
                  <c:v>26</c:v>
                </c:pt>
                <c:pt idx="8">
                  <c:v>28</c:v>
                </c:pt>
                <c:pt idx="9">
                  <c:v>40</c:v>
                </c:pt>
                <c:pt idx="10">
                  <c:v>32</c:v>
                </c:pt>
                <c:pt idx="11">
                  <c:v>42</c:v>
                </c:pt>
              </c:numCache>
            </c:numRef>
          </c:val>
          <c:shape val="box"/>
        </c:ser>
        <c:shape val="box"/>
        <c:axId val="23120722"/>
        <c:axId val="6759907"/>
      </c:bar3DChart>
      <c:catAx>
        <c:axId val="23120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4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59907"/>
        <c:crosses val="autoZero"/>
        <c:auto val="1"/>
        <c:lblOffset val="100"/>
        <c:noMultiLvlLbl val="0"/>
      </c:catAx>
      <c:valAx>
        <c:axId val="67599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465"/>
              <c:y val="-0.39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4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207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675"/>
          <c:y val="0.4375"/>
          <c:w val="0.05225"/>
          <c:h val="0.077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火災種別出火構成割合の推移（平成１０年～平成１９年）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9!$AQ$32</c:f>
              <c:strCache>
                <c:ptCount val="1"/>
                <c:pt idx="0">
                  <c:v>建物</c:v>
                </c:pt>
              </c:strCache>
            </c:strRef>
          </c:tx>
          <c:spPr>
            <a:solidFill>
              <a:srgbClr val="3366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9!$AO$33:$AP$43</c:f>
              <c:multiLvlStrCache>
                <c:ptCount val="10"/>
                <c:lvl>
                  <c:pt idx="0">
                    <c:v>平成１０年</c:v>
                  </c:pt>
                  <c:pt idx="1">
                    <c:v>平成１１年</c:v>
                  </c:pt>
                  <c:pt idx="2">
                    <c:v>平成１２年</c:v>
                  </c:pt>
                  <c:pt idx="3">
                    <c:v>平成１３年</c:v>
                  </c:pt>
                  <c:pt idx="4">
                    <c:v>平成１４年</c:v>
                  </c:pt>
                  <c:pt idx="5">
                    <c:v>平成１５年</c:v>
                  </c:pt>
                  <c:pt idx="6">
                    <c:v>平成１6年</c:v>
                  </c:pt>
                  <c:pt idx="7">
                    <c:v>平成１7年</c:v>
                  </c:pt>
                  <c:pt idx="8">
                    <c:v>平成１８年</c:v>
                  </c:pt>
                  <c:pt idx="9">
                    <c:v>平成１９年</c:v>
                  </c:pt>
                </c:lvl>
              </c:multiLvlStrCache>
            </c:multiLvlStrRef>
          </c:cat>
          <c:val>
            <c:numRef>
              <c:f>9!$AQ$33:$AQ$43</c:f>
              <c:numCache>
                <c:ptCount val="11"/>
                <c:pt idx="1">
                  <c:v>414</c:v>
                </c:pt>
                <c:pt idx="2">
                  <c:v>404</c:v>
                </c:pt>
                <c:pt idx="3">
                  <c:v>416</c:v>
                </c:pt>
                <c:pt idx="4">
                  <c:v>391</c:v>
                </c:pt>
                <c:pt idx="5">
                  <c:v>406</c:v>
                </c:pt>
                <c:pt idx="6">
                  <c:v>365</c:v>
                </c:pt>
                <c:pt idx="7">
                  <c:v>382</c:v>
                </c:pt>
                <c:pt idx="8">
                  <c:v>349</c:v>
                </c:pt>
                <c:pt idx="9">
                  <c:v>360</c:v>
                </c:pt>
                <c:pt idx="10">
                  <c:v>378</c:v>
                </c:pt>
              </c:numCache>
            </c:numRef>
          </c:val>
        </c:ser>
        <c:ser>
          <c:idx val="1"/>
          <c:order val="1"/>
          <c:tx>
            <c:strRef>
              <c:f>9!$AR$32</c:f>
              <c:strCache>
                <c:ptCount val="1"/>
                <c:pt idx="0">
                  <c:v>林野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12700">
                <a:pattFill prst="pct2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9!$AO$33:$AP$43</c:f>
              <c:multiLvlStrCache>
                <c:ptCount val="10"/>
                <c:lvl>
                  <c:pt idx="0">
                    <c:v>平成１０年</c:v>
                  </c:pt>
                  <c:pt idx="1">
                    <c:v>平成１１年</c:v>
                  </c:pt>
                  <c:pt idx="2">
                    <c:v>平成１２年</c:v>
                  </c:pt>
                  <c:pt idx="3">
                    <c:v>平成１３年</c:v>
                  </c:pt>
                  <c:pt idx="4">
                    <c:v>平成１４年</c:v>
                  </c:pt>
                  <c:pt idx="5">
                    <c:v>平成１５年</c:v>
                  </c:pt>
                  <c:pt idx="6">
                    <c:v>平成１6年</c:v>
                  </c:pt>
                  <c:pt idx="7">
                    <c:v>平成１7年</c:v>
                  </c:pt>
                  <c:pt idx="8">
                    <c:v>平成１８年</c:v>
                  </c:pt>
                  <c:pt idx="9">
                    <c:v>平成１９年</c:v>
                  </c:pt>
                </c:lvl>
              </c:multiLvlStrCache>
            </c:multiLvlStrRef>
          </c:cat>
          <c:val>
            <c:numRef>
              <c:f>9!$AR$33:$AR$43</c:f>
              <c:numCache>
                <c:ptCount val="11"/>
                <c:pt idx="1">
                  <c:v>63</c:v>
                </c:pt>
                <c:pt idx="2">
                  <c:v>85</c:v>
                </c:pt>
                <c:pt idx="3">
                  <c:v>67</c:v>
                </c:pt>
                <c:pt idx="4">
                  <c:v>55</c:v>
                </c:pt>
                <c:pt idx="5">
                  <c:v>106</c:v>
                </c:pt>
                <c:pt idx="6">
                  <c:v>34</c:v>
                </c:pt>
                <c:pt idx="7">
                  <c:v>62</c:v>
                </c:pt>
                <c:pt idx="8">
                  <c:v>59</c:v>
                </c:pt>
                <c:pt idx="9">
                  <c:v>53</c:v>
                </c:pt>
                <c:pt idx="10">
                  <c:v>54</c:v>
                </c:pt>
              </c:numCache>
            </c:numRef>
          </c:val>
        </c:ser>
        <c:ser>
          <c:idx val="2"/>
          <c:order val="2"/>
          <c:tx>
            <c:strRef>
              <c:f>9!$AS$32</c:f>
              <c:strCache>
                <c:ptCount val="1"/>
                <c:pt idx="0">
                  <c:v>車両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9!$AO$33:$AP$43</c:f>
              <c:multiLvlStrCache>
                <c:ptCount val="10"/>
                <c:lvl>
                  <c:pt idx="0">
                    <c:v>平成１０年</c:v>
                  </c:pt>
                  <c:pt idx="1">
                    <c:v>平成１１年</c:v>
                  </c:pt>
                  <c:pt idx="2">
                    <c:v>平成１２年</c:v>
                  </c:pt>
                  <c:pt idx="3">
                    <c:v>平成１３年</c:v>
                  </c:pt>
                  <c:pt idx="4">
                    <c:v>平成１４年</c:v>
                  </c:pt>
                  <c:pt idx="5">
                    <c:v>平成１５年</c:v>
                  </c:pt>
                  <c:pt idx="6">
                    <c:v>平成１6年</c:v>
                  </c:pt>
                  <c:pt idx="7">
                    <c:v>平成１7年</c:v>
                  </c:pt>
                  <c:pt idx="8">
                    <c:v>平成１８年</c:v>
                  </c:pt>
                  <c:pt idx="9">
                    <c:v>平成１９年</c:v>
                  </c:pt>
                </c:lvl>
              </c:multiLvlStrCache>
            </c:multiLvlStrRef>
          </c:cat>
          <c:val>
            <c:numRef>
              <c:f>9!$AS$33:$AS$43</c:f>
              <c:numCache>
                <c:ptCount val="11"/>
                <c:pt idx="1">
                  <c:v>74</c:v>
                </c:pt>
                <c:pt idx="2">
                  <c:v>97</c:v>
                </c:pt>
                <c:pt idx="3">
                  <c:v>106</c:v>
                </c:pt>
                <c:pt idx="4">
                  <c:v>68</c:v>
                </c:pt>
                <c:pt idx="5">
                  <c:v>90</c:v>
                </c:pt>
                <c:pt idx="6">
                  <c:v>82</c:v>
                </c:pt>
                <c:pt idx="7">
                  <c:v>73</c:v>
                </c:pt>
                <c:pt idx="8">
                  <c:v>73</c:v>
                </c:pt>
                <c:pt idx="9">
                  <c:v>65</c:v>
                </c:pt>
                <c:pt idx="10">
                  <c:v>61</c:v>
                </c:pt>
              </c:numCache>
            </c:numRef>
          </c:val>
        </c:ser>
        <c:ser>
          <c:idx val="3"/>
          <c:order val="3"/>
          <c:tx>
            <c:strRef>
              <c:f>9!$AT$32</c:f>
              <c:strCache>
                <c:ptCount val="1"/>
                <c:pt idx="0">
                  <c:v>船舶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9!$AO$33:$AP$43</c:f>
              <c:multiLvlStrCache>
                <c:ptCount val="10"/>
                <c:lvl>
                  <c:pt idx="0">
                    <c:v>平成１０年</c:v>
                  </c:pt>
                  <c:pt idx="1">
                    <c:v>平成１１年</c:v>
                  </c:pt>
                  <c:pt idx="2">
                    <c:v>平成１２年</c:v>
                  </c:pt>
                  <c:pt idx="3">
                    <c:v>平成１３年</c:v>
                  </c:pt>
                  <c:pt idx="4">
                    <c:v>平成１４年</c:v>
                  </c:pt>
                  <c:pt idx="5">
                    <c:v>平成１５年</c:v>
                  </c:pt>
                  <c:pt idx="6">
                    <c:v>平成１6年</c:v>
                  </c:pt>
                  <c:pt idx="7">
                    <c:v>平成１7年</c:v>
                  </c:pt>
                  <c:pt idx="8">
                    <c:v>平成１８年</c:v>
                  </c:pt>
                  <c:pt idx="9">
                    <c:v>平成１９年</c:v>
                  </c:pt>
                </c:lvl>
              </c:multiLvlStrCache>
            </c:multiLvlStrRef>
          </c:cat>
          <c:val>
            <c:numRef>
              <c:f>9!$AT$33:$AT$43</c:f>
              <c:numCache>
                <c:ptCount val="11"/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7</c:v>
                </c:pt>
                <c:pt idx="7">
                  <c:v>8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</c:numCache>
            </c:numRef>
          </c:val>
        </c:ser>
        <c:ser>
          <c:idx val="4"/>
          <c:order val="4"/>
          <c:tx>
            <c:strRef>
              <c:f>9!$AU$32</c:f>
              <c:strCache>
                <c:ptCount val="1"/>
                <c:pt idx="0">
                  <c:v>航空機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9!$AO$33:$AP$43</c:f>
              <c:multiLvlStrCache>
                <c:ptCount val="10"/>
                <c:lvl>
                  <c:pt idx="0">
                    <c:v>平成１０年</c:v>
                  </c:pt>
                  <c:pt idx="1">
                    <c:v>平成１１年</c:v>
                  </c:pt>
                  <c:pt idx="2">
                    <c:v>平成１２年</c:v>
                  </c:pt>
                  <c:pt idx="3">
                    <c:v>平成１３年</c:v>
                  </c:pt>
                  <c:pt idx="4">
                    <c:v>平成１４年</c:v>
                  </c:pt>
                  <c:pt idx="5">
                    <c:v>平成１５年</c:v>
                  </c:pt>
                  <c:pt idx="6">
                    <c:v>平成１6年</c:v>
                  </c:pt>
                  <c:pt idx="7">
                    <c:v>平成１7年</c:v>
                  </c:pt>
                  <c:pt idx="8">
                    <c:v>平成１８年</c:v>
                  </c:pt>
                  <c:pt idx="9">
                    <c:v>平成１９年</c:v>
                  </c:pt>
                </c:lvl>
              </c:multiLvlStrCache>
            </c:multiLvlStrRef>
          </c:cat>
          <c:val>
            <c:numRef>
              <c:f>9!$AU$33:$AU$43</c:f>
              <c:numCach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9!$AV$32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9!$AO$33:$AP$43</c:f>
              <c:multiLvlStrCache>
                <c:ptCount val="10"/>
                <c:lvl>
                  <c:pt idx="0">
                    <c:v>平成１０年</c:v>
                  </c:pt>
                  <c:pt idx="1">
                    <c:v>平成１１年</c:v>
                  </c:pt>
                  <c:pt idx="2">
                    <c:v>平成１２年</c:v>
                  </c:pt>
                  <c:pt idx="3">
                    <c:v>平成１３年</c:v>
                  </c:pt>
                  <c:pt idx="4">
                    <c:v>平成１４年</c:v>
                  </c:pt>
                  <c:pt idx="5">
                    <c:v>平成１５年</c:v>
                  </c:pt>
                  <c:pt idx="6">
                    <c:v>平成１6年</c:v>
                  </c:pt>
                  <c:pt idx="7">
                    <c:v>平成１7年</c:v>
                  </c:pt>
                  <c:pt idx="8">
                    <c:v>平成１８年</c:v>
                  </c:pt>
                  <c:pt idx="9">
                    <c:v>平成１９年</c:v>
                  </c:pt>
                </c:lvl>
              </c:multiLvlStrCache>
            </c:multiLvlStrRef>
          </c:cat>
          <c:val>
            <c:numRef>
              <c:f>9!$AV$33:$AV$43</c:f>
              <c:numCache>
                <c:ptCount val="11"/>
                <c:pt idx="1">
                  <c:v>145</c:v>
                </c:pt>
                <c:pt idx="2">
                  <c:v>155</c:v>
                </c:pt>
                <c:pt idx="3">
                  <c:v>184</c:v>
                </c:pt>
                <c:pt idx="4">
                  <c:v>227</c:v>
                </c:pt>
                <c:pt idx="5">
                  <c:v>311</c:v>
                </c:pt>
                <c:pt idx="6">
                  <c:v>165</c:v>
                </c:pt>
                <c:pt idx="7">
                  <c:v>172</c:v>
                </c:pt>
                <c:pt idx="8">
                  <c:v>223</c:v>
                </c:pt>
                <c:pt idx="9">
                  <c:v>232</c:v>
                </c:pt>
                <c:pt idx="10">
                  <c:v>175</c:v>
                </c:pt>
              </c:numCache>
            </c:numRef>
          </c:val>
        </c:ser>
        <c:overlap val="100"/>
        <c:axId val="60839164"/>
        <c:axId val="10681565"/>
      </c:barChart>
      <c:catAx>
        <c:axId val="608391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681565"/>
        <c:crosses val="autoZero"/>
        <c:auto val="1"/>
        <c:lblOffset val="100"/>
        <c:noMultiLvlLbl val="0"/>
      </c:catAx>
      <c:valAx>
        <c:axId val="1068156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0839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死者・負傷者の推移（平成１０年～平成１９年）</a:t>
            </a:r>
          </a:p>
        </c:rich>
      </c:tx>
      <c:layout>
        <c:manualLayout>
          <c:xMode val="factor"/>
          <c:yMode val="factor"/>
          <c:x val="-0.0062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5"/>
          <c:y val="0.14675"/>
          <c:w val="0.6545"/>
          <c:h val="0.723"/>
        </c:manualLayout>
      </c:layout>
      <c:lineChart>
        <c:grouping val="standard"/>
        <c:varyColors val="0"/>
        <c:ser>
          <c:idx val="0"/>
          <c:order val="0"/>
          <c:tx>
            <c:v>死者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平成１０年</c:v>
                </c:pt>
                <c:pt idx="1">
                  <c:v>平成１１年</c:v>
                </c:pt>
                <c:pt idx="2">
                  <c:v>平成１２年</c:v>
                </c:pt>
                <c:pt idx="3">
                  <c:v>平成１３年</c:v>
                </c:pt>
                <c:pt idx="4">
                  <c:v>平成１４年</c:v>
                </c:pt>
                <c:pt idx="5">
                  <c:v>平成１５年</c:v>
                </c:pt>
                <c:pt idx="6">
                  <c:v>平成１6年</c:v>
                </c:pt>
                <c:pt idx="7">
                  <c:v>平成１7年</c:v>
                </c:pt>
                <c:pt idx="8">
                  <c:v>平成１８年</c:v>
                </c:pt>
                <c:pt idx="9">
                  <c:v>平成１９年</c:v>
                </c:pt>
              </c:strCache>
            </c:strRef>
          </c:cat>
          <c:val>
            <c:numRef>
              <c:f>(9!$V$7:$V$15,9!$V$17)</c:f>
              <c:numCache>
                <c:ptCount val="10"/>
                <c:pt idx="0">
                  <c:v>42</c:v>
                </c:pt>
                <c:pt idx="1">
                  <c:v>28</c:v>
                </c:pt>
                <c:pt idx="2">
                  <c:v>19</c:v>
                </c:pt>
                <c:pt idx="3">
                  <c:v>21</c:v>
                </c:pt>
                <c:pt idx="4">
                  <c:v>49</c:v>
                </c:pt>
                <c:pt idx="5">
                  <c:v>31</c:v>
                </c:pt>
                <c:pt idx="6">
                  <c:v>31</c:v>
                </c:pt>
                <c:pt idx="7">
                  <c:v>36</c:v>
                </c:pt>
                <c:pt idx="8">
                  <c:v>16</c:v>
                </c:pt>
                <c:pt idx="9">
                  <c:v>32</c:v>
                </c:pt>
              </c:numCache>
            </c:numRef>
          </c:val>
          <c:smooth val="0"/>
        </c:ser>
        <c:ser>
          <c:idx val="1"/>
          <c:order val="1"/>
          <c:tx>
            <c:v>負傷者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平成１０年</c:v>
                </c:pt>
                <c:pt idx="1">
                  <c:v>平成１１年</c:v>
                </c:pt>
                <c:pt idx="2">
                  <c:v>平成１２年</c:v>
                </c:pt>
                <c:pt idx="3">
                  <c:v>平成１３年</c:v>
                </c:pt>
                <c:pt idx="4">
                  <c:v>平成１４年</c:v>
                </c:pt>
                <c:pt idx="5">
                  <c:v>平成１５年</c:v>
                </c:pt>
                <c:pt idx="6">
                  <c:v>平成１6年</c:v>
                </c:pt>
                <c:pt idx="7">
                  <c:v>平成１7年</c:v>
                </c:pt>
                <c:pt idx="8">
                  <c:v>平成１８年</c:v>
                </c:pt>
                <c:pt idx="9">
                  <c:v>平成１９年</c:v>
                </c:pt>
              </c:strCache>
            </c:strRef>
          </c:cat>
          <c:val>
            <c:numRef>
              <c:f>(9!$Z$7:$Z$15,9!$Z$17)</c:f>
              <c:numCache>
                <c:ptCount val="10"/>
                <c:pt idx="0">
                  <c:v>80</c:v>
                </c:pt>
                <c:pt idx="1">
                  <c:v>95</c:v>
                </c:pt>
                <c:pt idx="2">
                  <c:v>105</c:v>
                </c:pt>
                <c:pt idx="3">
                  <c:v>99</c:v>
                </c:pt>
                <c:pt idx="4">
                  <c:v>109</c:v>
                </c:pt>
                <c:pt idx="5">
                  <c:v>102</c:v>
                </c:pt>
                <c:pt idx="6">
                  <c:v>89</c:v>
                </c:pt>
                <c:pt idx="7">
                  <c:v>98</c:v>
                </c:pt>
                <c:pt idx="8">
                  <c:v>93</c:v>
                </c:pt>
                <c:pt idx="9">
                  <c:v>111</c:v>
                </c:pt>
              </c:numCache>
            </c:numRef>
          </c:val>
          <c:smooth val="0"/>
        </c:ser>
        <c:marker val="1"/>
        <c:axId val="29025222"/>
        <c:axId val="59900407"/>
      </c:lineChart>
      <c:catAx>
        <c:axId val="29025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00407"/>
        <c:crosses val="autoZero"/>
        <c:auto val="1"/>
        <c:lblOffset val="100"/>
        <c:noMultiLvlLbl val="0"/>
      </c:catAx>
      <c:valAx>
        <c:axId val="599004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2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9025222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35"/>
          <c:y val="0.44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林野火災発生件数及び焼損面積の推移（平成１０～１９年）</a:t>
            </a:r>
          </a:p>
        </c:rich>
      </c:tx>
      <c:layout>
        <c:manualLayout>
          <c:xMode val="factor"/>
          <c:yMode val="factor"/>
          <c:x val="-0.03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16975"/>
          <c:w val="0.675"/>
          <c:h val="0.73325"/>
        </c:manualLayout>
      </c:layout>
      <c:barChart>
        <c:barDir val="col"/>
        <c:grouping val="clustered"/>
        <c:varyColors val="0"/>
        <c:ser>
          <c:idx val="1"/>
          <c:order val="0"/>
          <c:tx>
            <c:v>件数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(9!$A$7:$B$15,9!$A$17:$B$17)</c:f>
              <c:strCache>
                <c:ptCount val="10"/>
                <c:pt idx="0">
                  <c:v>平成１０年</c:v>
                </c:pt>
                <c:pt idx="1">
                  <c:v>平成１１年</c:v>
                </c:pt>
                <c:pt idx="2">
                  <c:v>平成１２年</c:v>
                </c:pt>
                <c:pt idx="3">
                  <c:v>平成１３年</c:v>
                </c:pt>
                <c:pt idx="4">
                  <c:v>平成１４年</c:v>
                </c:pt>
                <c:pt idx="5">
                  <c:v>平成１５年</c:v>
                </c:pt>
                <c:pt idx="6">
                  <c:v>平成１6年</c:v>
                </c:pt>
                <c:pt idx="7">
                  <c:v>平成１7年</c:v>
                </c:pt>
                <c:pt idx="8">
                  <c:v>平成１８年</c:v>
                </c:pt>
                <c:pt idx="9">
                  <c:v>平成１９年</c:v>
                </c:pt>
              </c:strCache>
            </c:strRef>
          </c:cat>
          <c:val>
            <c:numRef>
              <c:f>(9!$D$7:$D$15,9!$D$17)</c:f>
              <c:numCache>
                <c:ptCount val="10"/>
                <c:pt idx="0">
                  <c:v>63</c:v>
                </c:pt>
                <c:pt idx="1">
                  <c:v>85</c:v>
                </c:pt>
                <c:pt idx="2">
                  <c:v>67</c:v>
                </c:pt>
                <c:pt idx="3">
                  <c:v>55</c:v>
                </c:pt>
                <c:pt idx="4">
                  <c:v>106</c:v>
                </c:pt>
                <c:pt idx="5">
                  <c:v>34</c:v>
                </c:pt>
                <c:pt idx="6">
                  <c:v>62</c:v>
                </c:pt>
                <c:pt idx="7">
                  <c:v>59</c:v>
                </c:pt>
                <c:pt idx="8">
                  <c:v>53</c:v>
                </c:pt>
                <c:pt idx="9">
                  <c:v>54</c:v>
                </c:pt>
              </c:numCache>
            </c:numRef>
          </c:val>
        </c:ser>
        <c:axId val="2232752"/>
        <c:axId val="20094769"/>
      </c:barChart>
      <c:lineChart>
        <c:grouping val="standard"/>
        <c:varyColors val="0"/>
        <c:ser>
          <c:idx val="0"/>
          <c:order val="1"/>
          <c:tx>
            <c:v>焼損面積（ａ）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(9!$AB$7:$AB$15,9!$AB$17)</c:f>
              <c:numCache>
                <c:ptCount val="10"/>
                <c:pt idx="0">
                  <c:v>535</c:v>
                </c:pt>
                <c:pt idx="1">
                  <c:v>3111</c:v>
                </c:pt>
                <c:pt idx="2">
                  <c:v>994</c:v>
                </c:pt>
                <c:pt idx="3">
                  <c:v>2025</c:v>
                </c:pt>
                <c:pt idx="4">
                  <c:v>6591</c:v>
                </c:pt>
                <c:pt idx="5">
                  <c:v>1754</c:v>
                </c:pt>
                <c:pt idx="6">
                  <c:v>536</c:v>
                </c:pt>
                <c:pt idx="7">
                  <c:v>615</c:v>
                </c:pt>
                <c:pt idx="8">
                  <c:v>664</c:v>
                </c:pt>
                <c:pt idx="9">
                  <c:v>1467</c:v>
                </c:pt>
              </c:numCache>
            </c:numRef>
          </c:val>
          <c:smooth val="0"/>
        </c:ser>
        <c:axId val="46635194"/>
        <c:axId val="17063563"/>
      </c:lineChart>
      <c:catAx>
        <c:axId val="2232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94769"/>
        <c:crosses val="autoZero"/>
        <c:auto val="0"/>
        <c:lblOffset val="100"/>
        <c:noMultiLvlLbl val="0"/>
      </c:catAx>
      <c:valAx>
        <c:axId val="2009476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件数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232752"/>
        <c:crossesAt val="1"/>
        <c:crossBetween val="between"/>
        <c:dispUnits/>
      </c:valAx>
      <c:catAx>
        <c:axId val="46635194"/>
        <c:scaling>
          <c:orientation val="minMax"/>
        </c:scaling>
        <c:axPos val="b"/>
        <c:delete val="1"/>
        <c:majorTickMark val="in"/>
        <c:minorTickMark val="none"/>
        <c:tickLblPos val="nextTo"/>
        <c:crossAx val="17063563"/>
        <c:crosses val="autoZero"/>
        <c:auto val="0"/>
        <c:lblOffset val="100"/>
        <c:noMultiLvlLbl val="0"/>
      </c:catAx>
      <c:valAx>
        <c:axId val="1706356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焼損面積（ａ）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663519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25"/>
          <c:y val="0.43775"/>
        </c:manualLayout>
      </c:layout>
      <c:overlay val="0"/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0" i="0" u="none" baseline="0">
                <a:latin typeface="ＭＳ Ｐゴシック"/>
                <a:ea typeface="ＭＳ Ｐゴシック"/>
                <a:cs typeface="ＭＳ Ｐゴシック"/>
              </a:rPr>
              <a:t>月別林野火災発生件数（平成１７～１９年）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1975"/>
          <c:w val="0.7355"/>
          <c:h val="0.78975"/>
        </c:manualLayout>
      </c:layout>
      <c:lineChart>
        <c:grouping val="standard"/>
        <c:varyColors val="0"/>
        <c:ser>
          <c:idx val="0"/>
          <c:order val="0"/>
          <c:tx>
            <c:v>平成１９年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9!$D$18:$D$29</c:f>
              <c:numCache>
                <c:ptCount val="12"/>
                <c:pt idx="0">
                  <c:v>5</c:v>
                </c:pt>
                <c:pt idx="1">
                  <c:v>6</c:v>
                </c:pt>
                <c:pt idx="2">
                  <c:v>14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v>平成１８年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9!$AT$18:$AT$29</c:f>
              <c:numCache>
                <c:ptCount val="12"/>
                <c:pt idx="0">
                  <c:v>13</c:v>
                </c:pt>
                <c:pt idx="1">
                  <c:v>3</c:v>
                </c:pt>
                <c:pt idx="2">
                  <c:v>7</c:v>
                </c:pt>
                <c:pt idx="3">
                  <c:v>10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7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平成１７年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9!$AU$18:$AU$29</c:f>
              <c:numCache>
                <c:ptCount val="1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15</c:v>
                </c:pt>
                <c:pt idx="4">
                  <c:v>7</c:v>
                </c:pt>
                <c:pt idx="5">
                  <c:v>8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3</c:v>
                </c:pt>
                <c:pt idx="11">
                  <c:v>8</c:v>
                </c:pt>
              </c:numCache>
            </c:numRef>
          </c:val>
          <c:smooth val="0"/>
        </c:ser>
        <c:marker val="1"/>
        <c:axId val="19354340"/>
        <c:axId val="39971333"/>
      </c:lineChart>
      <c:catAx>
        <c:axId val="19354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71333"/>
        <c:crosses val="autoZero"/>
        <c:auto val="1"/>
        <c:lblOffset val="100"/>
        <c:noMultiLvlLbl val="0"/>
      </c:catAx>
      <c:valAx>
        <c:axId val="39971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25" b="0" i="0" u="none" baseline="0"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354340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平成１９年　全火災の主な出火原因</a:t>
            </a:r>
          </a:p>
        </c:rich>
      </c:tx>
      <c:layout>
        <c:manualLayout>
          <c:xMode val="factor"/>
          <c:yMode val="factor"/>
          <c:x val="0.0165"/>
          <c:y val="-0.009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1455"/>
          <c:w val="0.8405"/>
          <c:h val="0.83875"/>
        </c:manualLayout>
      </c:layout>
      <c:bar3DChart>
        <c:barDir val="col"/>
        <c:grouping val="stacked"/>
        <c:varyColors val="0"/>
        <c:ser>
          <c:idx val="0"/>
          <c:order val="0"/>
          <c:tx>
            <c:v>出火件数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12700">
                <a:solid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'11'!$D$3:$P$3</c:f>
              <c:strCache>
                <c:ptCount val="13"/>
                <c:pt idx="0">
                  <c:v>たばこ</c:v>
                </c:pt>
                <c:pt idx="1">
                  <c:v>たき火</c:v>
                </c:pt>
                <c:pt idx="2">
                  <c:v>火遊び</c:v>
                </c:pt>
                <c:pt idx="3">
                  <c:v>こんろ</c:v>
                </c:pt>
                <c:pt idx="4">
                  <c:v>放火</c:v>
                </c:pt>
                <c:pt idx="5">
                  <c:v>放火の疑い</c:v>
                </c:pt>
                <c:pt idx="6">
                  <c:v>風呂かまど</c:v>
                </c:pt>
                <c:pt idx="7">
                  <c:v>ストーブ</c:v>
                </c:pt>
                <c:pt idx="8">
                  <c:v>マッチ・
ライター</c:v>
                </c:pt>
                <c:pt idx="9">
                  <c:v>煙突・煙道</c:v>
                </c:pt>
                <c:pt idx="10">
                  <c:v>電灯電話等の
配線</c:v>
                </c:pt>
                <c:pt idx="11">
                  <c:v>その他</c:v>
                </c:pt>
                <c:pt idx="12">
                  <c:v>調査中・不明</c:v>
                </c:pt>
              </c:strCache>
            </c:strRef>
          </c:cat>
          <c:val>
            <c:numRef>
              <c:f>'11'!$D$15:$P$15</c:f>
              <c:numCache>
                <c:ptCount val="13"/>
                <c:pt idx="0">
                  <c:v>67</c:v>
                </c:pt>
                <c:pt idx="1">
                  <c:v>98</c:v>
                </c:pt>
                <c:pt idx="2">
                  <c:v>17</c:v>
                </c:pt>
                <c:pt idx="3">
                  <c:v>64</c:v>
                </c:pt>
                <c:pt idx="4">
                  <c:v>27</c:v>
                </c:pt>
                <c:pt idx="5">
                  <c:v>32</c:v>
                </c:pt>
                <c:pt idx="6">
                  <c:v>7</c:v>
                </c:pt>
                <c:pt idx="7">
                  <c:v>15</c:v>
                </c:pt>
                <c:pt idx="8">
                  <c:v>11</c:v>
                </c:pt>
                <c:pt idx="9">
                  <c:v>3</c:v>
                </c:pt>
                <c:pt idx="10">
                  <c:v>18</c:v>
                </c:pt>
                <c:pt idx="11">
                  <c:v>221</c:v>
                </c:pt>
                <c:pt idx="12">
                  <c:v>92</c:v>
                </c:pt>
              </c:numCache>
            </c:numRef>
          </c:val>
          <c:shape val="box"/>
        </c:ser>
        <c:overlap val="100"/>
        <c:shape val="box"/>
        <c:axId val="24197678"/>
        <c:axId val="16452511"/>
      </c:bar3DChart>
      <c:catAx>
        <c:axId val="24197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52511"/>
        <c:crosses val="autoZero"/>
        <c:auto val="1"/>
        <c:lblOffset val="100"/>
        <c:noMultiLvlLbl val="0"/>
      </c:catAx>
      <c:valAx>
        <c:axId val="164525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06"/>
              <c:y val="-0.2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4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97678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平成１９年　建物火災の主な発火源別構成割合</a:t>
            </a:r>
          </a:p>
        </c:rich>
      </c:tx>
      <c:layout>
        <c:manualLayout>
          <c:xMode val="factor"/>
          <c:yMode val="factor"/>
          <c:x val="-0.029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575"/>
          <c:y val="0.2675"/>
          <c:w val="0.49175"/>
          <c:h val="0.6455"/>
        </c:manualLayout>
      </c:layout>
      <c:pieChart>
        <c:varyColors val="1"/>
        <c:ser>
          <c:idx val="0"/>
          <c:order val="0"/>
          <c:tx>
            <c:v>発火源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000000"/>
              </a:solidFill>
            </c:spPr>
          </c:dPt>
          <c:dPt>
            <c:idx val="6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solidFill>
                <a:srgbClr val="969696"/>
              </a:solidFill>
            </c:spPr>
          </c:dPt>
          <c:dPt>
            <c:idx val="9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pattFill prst="diagBri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('10'!$D$3,'10'!$N$3,'10'!$T$3,'10'!$AA$3,'10'!$AG$3,'10'!$AL$3,'10'!$AR$3,'10'!$AX$3,'10'!$BA$3)</c:f>
              <c:multiLvlStrCache>
                <c:ptCount val="9"/>
                <c:lvl>
                  <c:pt idx="0">
                    <c:v>電気による発熱体</c:v>
                  </c:pt>
                  <c:pt idx="1">
                    <c:v>ガス、油類を燃料とする道具装置</c:v>
                  </c:pt>
                  <c:pt idx="2">
                    <c:v>まき、炭、石炭（コークス）を</c:v>
                  </c:pt>
                  <c:pt idx="3">
                    <c:v>火　　　種</c:v>
                  </c:pt>
                  <c:pt idx="4">
                    <c:v>高温の個体</c:v>
                  </c:pt>
                  <c:pt idx="5">
                    <c:v>自然発火あるいは再燃を</c:v>
                  </c:pt>
                  <c:pt idx="6">
                    <c:v>危険物品</c:v>
                  </c:pt>
                  <c:pt idx="7">
                    <c:v>天　　災</c:v>
                  </c:pt>
                  <c:pt idx="8">
                    <c:v>その他</c:v>
                  </c:pt>
                </c:lvl>
                <c:lvl>
                  <c:pt idx="2">
                    <c:v>燃料とする道具装置</c:v>
                  </c:pt>
                  <c:pt idx="3">
                    <c:v>（それ自体が発火しているもの）</c:v>
                  </c:pt>
                  <c:pt idx="5">
                    <c:v>起こしやすいもの</c:v>
                  </c:pt>
                </c:lvl>
              </c:multiLvlStrCache>
            </c:multiLvlStrRef>
          </c:cat>
          <c:val>
            <c:numRef>
              <c:f>('10'!$D$17,'10'!$N$17,'10'!$T$17,'10'!$AA$17,'10'!$AG$17,'10'!$AL$17,'10'!$AR$17,'10'!$AX$17,'10'!$BA$17)</c:f>
              <c:numCache>
                <c:ptCount val="9"/>
                <c:pt idx="0">
                  <c:v>58</c:v>
                </c:pt>
                <c:pt idx="1">
                  <c:v>96</c:v>
                </c:pt>
                <c:pt idx="2">
                  <c:v>11</c:v>
                </c:pt>
                <c:pt idx="3">
                  <c:v>97</c:v>
                </c:pt>
                <c:pt idx="4">
                  <c:v>9</c:v>
                </c:pt>
                <c:pt idx="5">
                  <c:v>15</c:v>
                </c:pt>
                <c:pt idx="6">
                  <c:v>4</c:v>
                </c:pt>
                <c:pt idx="7">
                  <c:v>2</c:v>
                </c:pt>
                <c:pt idx="8">
                  <c:v>86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75"/>
          <c:y val="0.45875"/>
          <c:w val="0.16125"/>
          <c:h val="0.41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放火火災件数の推移（平成１０～１９年）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10575"/>
          <c:w val="0.82775"/>
          <c:h val="0.7495"/>
        </c:manualLayout>
      </c:layout>
      <c:lineChart>
        <c:grouping val="standard"/>
        <c:varyColors val="0"/>
        <c:ser>
          <c:idx val="0"/>
          <c:order val="0"/>
          <c:tx>
            <c:v>全火災件数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'20'!$B$3:$K$3</c:f>
              <c:strCache>
                <c:ptCount val="10"/>
                <c:pt idx="0">
                  <c:v>H10</c:v>
                </c:pt>
                <c:pt idx="1">
                  <c:v>H11</c:v>
                </c:pt>
                <c:pt idx="2">
                  <c:v>H12</c:v>
                </c:pt>
                <c:pt idx="3">
                  <c:v>H13</c:v>
                </c:pt>
                <c:pt idx="4">
                  <c:v>H14</c:v>
                </c:pt>
                <c:pt idx="5">
                  <c:v>H15</c:v>
                </c:pt>
                <c:pt idx="6">
                  <c:v>H16</c:v>
                </c:pt>
                <c:pt idx="7">
                  <c:v>H17</c:v>
                </c:pt>
                <c:pt idx="8">
                  <c:v>H18</c:v>
                </c:pt>
                <c:pt idx="9">
                  <c:v>H19</c:v>
                </c:pt>
              </c:strCache>
            </c:strRef>
          </c:cat>
          <c:val>
            <c:numRef>
              <c:f>'20'!$B$4:$K$4</c:f>
              <c:numCache>
                <c:ptCount val="10"/>
                <c:pt idx="0">
                  <c:v>701</c:v>
                </c:pt>
                <c:pt idx="1">
                  <c:v>742</c:v>
                </c:pt>
                <c:pt idx="2">
                  <c:v>775</c:v>
                </c:pt>
                <c:pt idx="3">
                  <c:v>744</c:v>
                </c:pt>
                <c:pt idx="4">
                  <c:v>917</c:v>
                </c:pt>
                <c:pt idx="5">
                  <c:v>654</c:v>
                </c:pt>
                <c:pt idx="6">
                  <c:v>697</c:v>
                </c:pt>
                <c:pt idx="7">
                  <c:v>707</c:v>
                </c:pt>
                <c:pt idx="8">
                  <c:v>713</c:v>
                </c:pt>
                <c:pt idx="9">
                  <c:v>672</c:v>
                </c:pt>
              </c:numCache>
            </c:numRef>
          </c:val>
          <c:smooth val="0"/>
        </c:ser>
        <c:ser>
          <c:idx val="1"/>
          <c:order val="1"/>
          <c:tx>
            <c:v>放火火災件数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'20'!$B$3:$K$3</c:f>
              <c:strCache>
                <c:ptCount val="10"/>
                <c:pt idx="0">
                  <c:v>H10</c:v>
                </c:pt>
                <c:pt idx="1">
                  <c:v>H11</c:v>
                </c:pt>
                <c:pt idx="2">
                  <c:v>H12</c:v>
                </c:pt>
                <c:pt idx="3">
                  <c:v>H13</c:v>
                </c:pt>
                <c:pt idx="4">
                  <c:v>H14</c:v>
                </c:pt>
                <c:pt idx="5">
                  <c:v>H15</c:v>
                </c:pt>
                <c:pt idx="6">
                  <c:v>H16</c:v>
                </c:pt>
                <c:pt idx="7">
                  <c:v>H17</c:v>
                </c:pt>
                <c:pt idx="8">
                  <c:v>H18</c:v>
                </c:pt>
                <c:pt idx="9">
                  <c:v>H19</c:v>
                </c:pt>
              </c:strCache>
            </c:strRef>
          </c:cat>
          <c:val>
            <c:numRef>
              <c:f>'20'!$B$5:$K$5</c:f>
              <c:numCache>
                <c:ptCount val="10"/>
                <c:pt idx="0">
                  <c:v>93</c:v>
                </c:pt>
                <c:pt idx="1">
                  <c:v>74</c:v>
                </c:pt>
                <c:pt idx="2">
                  <c:v>79</c:v>
                </c:pt>
                <c:pt idx="3">
                  <c:v>90</c:v>
                </c:pt>
                <c:pt idx="4">
                  <c:v>100</c:v>
                </c:pt>
                <c:pt idx="5">
                  <c:v>101</c:v>
                </c:pt>
                <c:pt idx="6">
                  <c:v>71</c:v>
                </c:pt>
                <c:pt idx="7">
                  <c:v>58</c:v>
                </c:pt>
                <c:pt idx="8">
                  <c:v>73</c:v>
                </c:pt>
                <c:pt idx="9">
                  <c:v>59</c:v>
                </c:pt>
              </c:numCache>
            </c:numRef>
          </c:val>
          <c:smooth val="0"/>
        </c:ser>
        <c:marker val="1"/>
        <c:axId val="13854872"/>
        <c:axId val="57584985"/>
      </c:lineChart>
      <c:lineChart>
        <c:grouping val="standard"/>
        <c:varyColors val="0"/>
        <c:ser>
          <c:idx val="2"/>
          <c:order val="2"/>
          <c:tx>
            <c:v>放火火災割合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'20'!$B$6:$K$6</c:f>
              <c:numCache>
                <c:ptCount val="10"/>
                <c:pt idx="0">
                  <c:v>13.266761768901569</c:v>
                </c:pt>
                <c:pt idx="1">
                  <c:v>9.973045822102426</c:v>
                </c:pt>
                <c:pt idx="2">
                  <c:v>10.193548387096774</c:v>
                </c:pt>
                <c:pt idx="3">
                  <c:v>12.096774193548388</c:v>
                </c:pt>
                <c:pt idx="4">
                  <c:v>10.905125408942203</c:v>
                </c:pt>
                <c:pt idx="5">
                  <c:v>15.443425076452598</c:v>
                </c:pt>
                <c:pt idx="6">
                  <c:v>10.186513629842182</c:v>
                </c:pt>
                <c:pt idx="7">
                  <c:v>8.203677510608204</c:v>
                </c:pt>
                <c:pt idx="8">
                  <c:v>10.238429172510518</c:v>
                </c:pt>
                <c:pt idx="9">
                  <c:v>8.779761904761903</c:v>
                </c:pt>
              </c:numCache>
            </c:numRef>
          </c:val>
          <c:smooth val="0"/>
        </c:ser>
        <c:marker val="1"/>
        <c:axId val="48502818"/>
        <c:axId val="33872179"/>
      </c:lineChart>
      <c:catAx>
        <c:axId val="138548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584985"/>
        <c:crosses val="autoZero"/>
        <c:auto val="1"/>
        <c:lblOffset val="100"/>
        <c:noMultiLvlLbl val="0"/>
      </c:catAx>
      <c:valAx>
        <c:axId val="5758498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出火件数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854872"/>
        <c:crossesAt val="1"/>
        <c:crossBetween val="between"/>
        <c:dispUnits/>
      </c:valAx>
      <c:catAx>
        <c:axId val="48502818"/>
        <c:scaling>
          <c:orientation val="minMax"/>
        </c:scaling>
        <c:axPos val="b"/>
        <c:delete val="1"/>
        <c:majorTickMark val="in"/>
        <c:minorTickMark val="none"/>
        <c:tickLblPos val="nextTo"/>
        <c:crossAx val="33872179"/>
        <c:crosses val="autoZero"/>
        <c:auto val="1"/>
        <c:lblOffset val="100"/>
        <c:noMultiLvlLbl val="0"/>
      </c:catAx>
      <c:valAx>
        <c:axId val="3387217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放火火災割合（%）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50281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975"/>
          <c:y val="0.92425"/>
        </c:manualLayout>
      </c:layout>
      <c:overlay val="0"/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平成１9年　時間帯別放火火災件数</a:t>
            </a:r>
          </a:p>
        </c:rich>
      </c:tx>
      <c:layout>
        <c:manualLayout>
          <c:xMode val="factor"/>
          <c:yMode val="factor"/>
          <c:x val="0.009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725"/>
          <c:y val="0.171"/>
          <c:w val="0.38075"/>
          <c:h val="0.63525"/>
        </c:manualLayout>
      </c:layout>
      <c:pieChart>
        <c:varyColors val="1"/>
        <c:ser>
          <c:idx val="0"/>
          <c:order val="0"/>
          <c:tx>
            <c:v>件数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'20'!$B$12:$J$12</c:f>
              <c:strCache>
                <c:ptCount val="9"/>
                <c:pt idx="0">
                  <c:v>0～3</c:v>
                </c:pt>
                <c:pt idx="1">
                  <c:v>3～6</c:v>
                </c:pt>
                <c:pt idx="2">
                  <c:v>6～9</c:v>
                </c:pt>
                <c:pt idx="3">
                  <c:v>9～12</c:v>
                </c:pt>
                <c:pt idx="4">
                  <c:v>12～15</c:v>
                </c:pt>
                <c:pt idx="5">
                  <c:v>15～18</c:v>
                </c:pt>
                <c:pt idx="6">
                  <c:v>18～21</c:v>
                </c:pt>
                <c:pt idx="7">
                  <c:v>21～24</c:v>
                </c:pt>
                <c:pt idx="8">
                  <c:v>不明</c:v>
                </c:pt>
              </c:strCache>
            </c:strRef>
          </c:cat>
          <c:val>
            <c:numRef>
              <c:f>'20'!$B$13:$J$13</c:f>
              <c:numCache>
                <c:ptCount val="9"/>
                <c:pt idx="0">
                  <c:v>5</c:v>
                </c:pt>
                <c:pt idx="1">
                  <c:v>6</c:v>
                </c:pt>
                <c:pt idx="2">
                  <c:v>3</c:v>
                </c:pt>
                <c:pt idx="3">
                  <c:v>4</c:v>
                </c:pt>
                <c:pt idx="4">
                  <c:v>10</c:v>
                </c:pt>
                <c:pt idx="5">
                  <c:v>5</c:v>
                </c:pt>
                <c:pt idx="6">
                  <c:v>8</c:v>
                </c:pt>
                <c:pt idx="7">
                  <c:v>13</c:v>
                </c:pt>
                <c:pt idx="8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625"/>
          <c:y val="0.916"/>
        </c:manualLayout>
      </c:layout>
      <c:overlay val="0"/>
      <c:txPr>
        <a:bodyPr vert="horz" rot="0"/>
        <a:lstStyle/>
        <a:p>
          <a:pPr>
            <a:defRPr lang="en-US" cap="none" sz="1425" b="0" i="0" u="none" baseline="0"/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3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平成１9年　都道府県出火率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2275"/>
          <c:w val="0.91325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CCCCFF"/>
              </a:solidFill>
            </c:spPr>
          </c:dPt>
          <c:dPt>
            <c:idx val="23"/>
            <c:invertIfNegative val="0"/>
            <c:spPr>
              <a:solidFill>
                <a:srgbClr val="000000"/>
              </a:solidFill>
              <a:ln w="12700">
                <a:solidFill/>
              </a:ln>
            </c:spPr>
          </c:dPt>
          <c:cat>
            <c:strRef>
              <c:f>2!$S$3:$S$49</c:f>
              <c:strCache>
                <c:ptCount val="47"/>
                <c:pt idx="0">
                  <c:v>鹿児島県</c:v>
                </c:pt>
                <c:pt idx="1">
                  <c:v>宮崎県</c:v>
                </c:pt>
                <c:pt idx="2">
                  <c:v>高知県</c:v>
                </c:pt>
                <c:pt idx="3">
                  <c:v>島根県</c:v>
                </c:pt>
                <c:pt idx="4">
                  <c:v>茨城県</c:v>
                </c:pt>
                <c:pt idx="5">
                  <c:v>広島県</c:v>
                </c:pt>
                <c:pt idx="6">
                  <c:v>栃木県</c:v>
                </c:pt>
                <c:pt idx="7">
                  <c:v>大分県</c:v>
                </c:pt>
                <c:pt idx="8">
                  <c:v>岐阜県</c:v>
                </c:pt>
                <c:pt idx="9">
                  <c:v>和歌山県</c:v>
                </c:pt>
                <c:pt idx="10">
                  <c:v>三重県</c:v>
                </c:pt>
                <c:pt idx="11">
                  <c:v>愛知県</c:v>
                </c:pt>
                <c:pt idx="12">
                  <c:v>東京都</c:v>
                </c:pt>
                <c:pt idx="13">
                  <c:v>山梨県</c:v>
                </c:pt>
                <c:pt idx="14">
                  <c:v>岡山県</c:v>
                </c:pt>
                <c:pt idx="15">
                  <c:v>鳥取県</c:v>
                </c:pt>
                <c:pt idx="16">
                  <c:v>兵庫県</c:v>
                </c:pt>
                <c:pt idx="17">
                  <c:v>群馬県</c:v>
                </c:pt>
                <c:pt idx="18">
                  <c:v>長野県</c:v>
                </c:pt>
                <c:pt idx="19">
                  <c:v>佐賀県</c:v>
                </c:pt>
                <c:pt idx="20">
                  <c:v>青森県</c:v>
                </c:pt>
                <c:pt idx="21">
                  <c:v>福島県</c:v>
                </c:pt>
                <c:pt idx="22">
                  <c:v>香川県</c:v>
                </c:pt>
                <c:pt idx="23">
                  <c:v>山口県</c:v>
                </c:pt>
                <c:pt idx="24">
                  <c:v>北海道</c:v>
                </c:pt>
                <c:pt idx="25">
                  <c:v>長崎県</c:v>
                </c:pt>
                <c:pt idx="26">
                  <c:v>大阪府</c:v>
                </c:pt>
                <c:pt idx="27">
                  <c:v>愛媛県</c:v>
                </c:pt>
                <c:pt idx="28">
                  <c:v>福岡県</c:v>
                </c:pt>
                <c:pt idx="29">
                  <c:v>静岡県</c:v>
                </c:pt>
                <c:pt idx="30">
                  <c:v>宮城県</c:v>
                </c:pt>
                <c:pt idx="31">
                  <c:v>秋田県</c:v>
                </c:pt>
                <c:pt idx="32">
                  <c:v>山形県</c:v>
                </c:pt>
                <c:pt idx="33">
                  <c:v>滋賀県</c:v>
                </c:pt>
                <c:pt idx="34">
                  <c:v>熊本県</c:v>
                </c:pt>
                <c:pt idx="35">
                  <c:v>千葉県</c:v>
                </c:pt>
                <c:pt idx="36">
                  <c:v>埼玉県</c:v>
                </c:pt>
                <c:pt idx="37">
                  <c:v>岩手県</c:v>
                </c:pt>
                <c:pt idx="38">
                  <c:v>徳島県</c:v>
                </c:pt>
                <c:pt idx="39">
                  <c:v>沖縄県</c:v>
                </c:pt>
                <c:pt idx="40">
                  <c:v>福井県</c:v>
                </c:pt>
                <c:pt idx="41">
                  <c:v>神奈川県</c:v>
                </c:pt>
                <c:pt idx="42">
                  <c:v>奈良県</c:v>
                </c:pt>
                <c:pt idx="43">
                  <c:v>石川県</c:v>
                </c:pt>
                <c:pt idx="44">
                  <c:v>新潟県</c:v>
                </c:pt>
                <c:pt idx="45">
                  <c:v>京都府</c:v>
                </c:pt>
                <c:pt idx="46">
                  <c:v>富山県</c:v>
                </c:pt>
              </c:strCache>
            </c:strRef>
          </c:cat>
          <c:val>
            <c:numRef>
              <c:f>2!$T$3:$T$49</c:f>
              <c:numCache>
                <c:ptCount val="47"/>
                <c:pt idx="0">
                  <c:v>6.29</c:v>
                </c:pt>
                <c:pt idx="1">
                  <c:v>5.53</c:v>
                </c:pt>
                <c:pt idx="2">
                  <c:v>5.49</c:v>
                </c:pt>
                <c:pt idx="3">
                  <c:v>5.1</c:v>
                </c:pt>
                <c:pt idx="4">
                  <c:v>5</c:v>
                </c:pt>
                <c:pt idx="5">
                  <c:v>4.97</c:v>
                </c:pt>
                <c:pt idx="6">
                  <c:v>4.96</c:v>
                </c:pt>
                <c:pt idx="7">
                  <c:v>4.89</c:v>
                </c:pt>
                <c:pt idx="8">
                  <c:v>4.87</c:v>
                </c:pt>
                <c:pt idx="9">
                  <c:v>4.86</c:v>
                </c:pt>
                <c:pt idx="10">
                  <c:v>4.79</c:v>
                </c:pt>
                <c:pt idx="11">
                  <c:v>4.78</c:v>
                </c:pt>
                <c:pt idx="12">
                  <c:v>4.75</c:v>
                </c:pt>
                <c:pt idx="13">
                  <c:v>4.75</c:v>
                </c:pt>
                <c:pt idx="14">
                  <c:v>4.75</c:v>
                </c:pt>
                <c:pt idx="15">
                  <c:v>4.73</c:v>
                </c:pt>
                <c:pt idx="16">
                  <c:v>4.72</c:v>
                </c:pt>
                <c:pt idx="17">
                  <c:v>4.69</c:v>
                </c:pt>
                <c:pt idx="18">
                  <c:v>4.69</c:v>
                </c:pt>
                <c:pt idx="19">
                  <c:v>4.59</c:v>
                </c:pt>
                <c:pt idx="20">
                  <c:v>4.57</c:v>
                </c:pt>
                <c:pt idx="21">
                  <c:v>4.56</c:v>
                </c:pt>
                <c:pt idx="22">
                  <c:v>4.52</c:v>
                </c:pt>
                <c:pt idx="23">
                  <c:v>4.51</c:v>
                </c:pt>
                <c:pt idx="24">
                  <c:v>4.48</c:v>
                </c:pt>
                <c:pt idx="25">
                  <c:v>4.48</c:v>
                </c:pt>
                <c:pt idx="26">
                  <c:v>4.19</c:v>
                </c:pt>
                <c:pt idx="27">
                  <c:v>4.18</c:v>
                </c:pt>
                <c:pt idx="28">
                  <c:v>4.18</c:v>
                </c:pt>
                <c:pt idx="29">
                  <c:v>4.17</c:v>
                </c:pt>
                <c:pt idx="30">
                  <c:v>4.12</c:v>
                </c:pt>
                <c:pt idx="31">
                  <c:v>4.1</c:v>
                </c:pt>
                <c:pt idx="32">
                  <c:v>4.09</c:v>
                </c:pt>
                <c:pt idx="33">
                  <c:v>4.08</c:v>
                </c:pt>
                <c:pt idx="34">
                  <c:v>4.03</c:v>
                </c:pt>
                <c:pt idx="35">
                  <c:v>3.96</c:v>
                </c:pt>
                <c:pt idx="36">
                  <c:v>3.88</c:v>
                </c:pt>
                <c:pt idx="37">
                  <c:v>3.85</c:v>
                </c:pt>
                <c:pt idx="38">
                  <c:v>3.78</c:v>
                </c:pt>
                <c:pt idx="39">
                  <c:v>3.36</c:v>
                </c:pt>
                <c:pt idx="40">
                  <c:v>3.32</c:v>
                </c:pt>
                <c:pt idx="41">
                  <c:v>3.29</c:v>
                </c:pt>
                <c:pt idx="42">
                  <c:v>3.24</c:v>
                </c:pt>
                <c:pt idx="43">
                  <c:v>3.16</c:v>
                </c:pt>
                <c:pt idx="44">
                  <c:v>3.04</c:v>
                </c:pt>
                <c:pt idx="45">
                  <c:v>2.64</c:v>
                </c:pt>
                <c:pt idx="46">
                  <c:v>2.28</c:v>
                </c:pt>
              </c:numCache>
            </c:numRef>
          </c:val>
        </c:ser>
        <c:axId val="49876214"/>
        <c:axId val="46232743"/>
      </c:barChart>
      <c:catAx>
        <c:axId val="498762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232743"/>
        <c:crosses val="autoZero"/>
        <c:auto val="1"/>
        <c:lblOffset val="100"/>
        <c:noMultiLvlLbl val="0"/>
      </c:catAx>
      <c:valAx>
        <c:axId val="46232743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（件/万人）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76214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平成19年　都道府県別死者数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4"/>
          <c:w val="0.9555"/>
          <c:h val="0.877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000000"/>
              </a:solidFill>
              <a:ln w="12700">
                <a:solidFill/>
              </a:ln>
            </c:spPr>
          </c:dPt>
          <c:cat>
            <c:strRef>
              <c:f>3!$Y$3:$Y$49</c:f>
              <c:strCache>
                <c:ptCount val="47"/>
                <c:pt idx="0">
                  <c:v>東京都</c:v>
                </c:pt>
                <c:pt idx="1">
                  <c:v>愛知県</c:v>
                </c:pt>
                <c:pt idx="2">
                  <c:v>大阪府</c:v>
                </c:pt>
                <c:pt idx="3">
                  <c:v>神奈川県</c:v>
                </c:pt>
                <c:pt idx="4">
                  <c:v>埼玉県</c:v>
                </c:pt>
                <c:pt idx="5">
                  <c:v>北海道</c:v>
                </c:pt>
                <c:pt idx="6">
                  <c:v>福岡県</c:v>
                </c:pt>
                <c:pt idx="7">
                  <c:v>兵庫県</c:v>
                </c:pt>
                <c:pt idx="8">
                  <c:v>千葉県</c:v>
                </c:pt>
                <c:pt idx="9">
                  <c:v>広島県</c:v>
                </c:pt>
                <c:pt idx="10">
                  <c:v>福島県</c:v>
                </c:pt>
                <c:pt idx="11">
                  <c:v>茨城県</c:v>
                </c:pt>
                <c:pt idx="12">
                  <c:v>岡山県</c:v>
                </c:pt>
                <c:pt idx="13">
                  <c:v>長野県</c:v>
                </c:pt>
                <c:pt idx="14">
                  <c:v>静岡県</c:v>
                </c:pt>
                <c:pt idx="15">
                  <c:v>岩手県</c:v>
                </c:pt>
                <c:pt idx="16">
                  <c:v>宮城県</c:v>
                </c:pt>
                <c:pt idx="17">
                  <c:v>熊本県</c:v>
                </c:pt>
                <c:pt idx="18">
                  <c:v>愛媛県</c:v>
                </c:pt>
                <c:pt idx="19">
                  <c:v>秋田県</c:v>
                </c:pt>
                <c:pt idx="20">
                  <c:v>群馬県</c:v>
                </c:pt>
                <c:pt idx="21">
                  <c:v>新潟県</c:v>
                </c:pt>
                <c:pt idx="22">
                  <c:v>青森県</c:v>
                </c:pt>
                <c:pt idx="23">
                  <c:v>栃木県</c:v>
                </c:pt>
                <c:pt idx="24">
                  <c:v>京都府</c:v>
                </c:pt>
                <c:pt idx="25">
                  <c:v>三重県</c:v>
                </c:pt>
                <c:pt idx="26">
                  <c:v>山形県</c:v>
                </c:pt>
                <c:pt idx="27">
                  <c:v>山口県</c:v>
                </c:pt>
                <c:pt idx="28">
                  <c:v>鹿児島県</c:v>
                </c:pt>
                <c:pt idx="29">
                  <c:v>岐阜県</c:v>
                </c:pt>
                <c:pt idx="30">
                  <c:v>長崎県</c:v>
                </c:pt>
                <c:pt idx="31">
                  <c:v>宮崎県</c:v>
                </c:pt>
                <c:pt idx="32">
                  <c:v>大分県</c:v>
                </c:pt>
                <c:pt idx="33">
                  <c:v>福井県</c:v>
                </c:pt>
                <c:pt idx="34">
                  <c:v>奈良県</c:v>
                </c:pt>
                <c:pt idx="35">
                  <c:v>山梨県</c:v>
                </c:pt>
                <c:pt idx="36">
                  <c:v>和歌山県</c:v>
                </c:pt>
                <c:pt idx="37">
                  <c:v>滋賀県</c:v>
                </c:pt>
                <c:pt idx="38">
                  <c:v>鳥取県</c:v>
                </c:pt>
                <c:pt idx="39">
                  <c:v>高知県</c:v>
                </c:pt>
                <c:pt idx="40">
                  <c:v>香川県</c:v>
                </c:pt>
                <c:pt idx="41">
                  <c:v>石川県</c:v>
                </c:pt>
                <c:pt idx="42">
                  <c:v>富山県</c:v>
                </c:pt>
                <c:pt idx="43">
                  <c:v>島根県</c:v>
                </c:pt>
                <c:pt idx="44">
                  <c:v>徳島県</c:v>
                </c:pt>
                <c:pt idx="45">
                  <c:v>佐賀県</c:v>
                </c:pt>
                <c:pt idx="46">
                  <c:v>沖縄県</c:v>
                </c:pt>
              </c:strCache>
            </c:strRef>
          </c:cat>
          <c:val>
            <c:numRef>
              <c:f>3!$Z$3:$Z$49</c:f>
              <c:numCache>
                <c:ptCount val="47"/>
                <c:pt idx="0">
                  <c:v>150</c:v>
                </c:pt>
                <c:pt idx="1">
                  <c:v>111</c:v>
                </c:pt>
                <c:pt idx="2">
                  <c:v>106</c:v>
                </c:pt>
                <c:pt idx="3">
                  <c:v>103</c:v>
                </c:pt>
                <c:pt idx="4">
                  <c:v>93</c:v>
                </c:pt>
                <c:pt idx="5">
                  <c:v>89</c:v>
                </c:pt>
                <c:pt idx="6">
                  <c:v>82</c:v>
                </c:pt>
                <c:pt idx="7">
                  <c:v>79</c:v>
                </c:pt>
                <c:pt idx="8">
                  <c:v>78</c:v>
                </c:pt>
                <c:pt idx="9">
                  <c:v>53</c:v>
                </c:pt>
                <c:pt idx="10">
                  <c:v>52</c:v>
                </c:pt>
                <c:pt idx="11">
                  <c:v>52</c:v>
                </c:pt>
                <c:pt idx="12">
                  <c:v>50</c:v>
                </c:pt>
                <c:pt idx="13">
                  <c:v>46</c:v>
                </c:pt>
                <c:pt idx="14">
                  <c:v>46</c:v>
                </c:pt>
                <c:pt idx="15">
                  <c:v>44</c:v>
                </c:pt>
                <c:pt idx="16">
                  <c:v>42</c:v>
                </c:pt>
                <c:pt idx="17">
                  <c:v>41</c:v>
                </c:pt>
                <c:pt idx="18">
                  <c:v>39</c:v>
                </c:pt>
                <c:pt idx="19">
                  <c:v>38</c:v>
                </c:pt>
                <c:pt idx="20">
                  <c:v>38</c:v>
                </c:pt>
                <c:pt idx="21">
                  <c:v>38</c:v>
                </c:pt>
                <c:pt idx="22">
                  <c:v>37</c:v>
                </c:pt>
                <c:pt idx="23">
                  <c:v>36</c:v>
                </c:pt>
                <c:pt idx="24">
                  <c:v>34</c:v>
                </c:pt>
                <c:pt idx="25">
                  <c:v>33</c:v>
                </c:pt>
                <c:pt idx="26">
                  <c:v>32</c:v>
                </c:pt>
                <c:pt idx="27">
                  <c:v>32</c:v>
                </c:pt>
                <c:pt idx="28">
                  <c:v>27</c:v>
                </c:pt>
                <c:pt idx="29">
                  <c:v>25</c:v>
                </c:pt>
                <c:pt idx="30">
                  <c:v>25</c:v>
                </c:pt>
                <c:pt idx="31">
                  <c:v>23</c:v>
                </c:pt>
                <c:pt idx="32">
                  <c:v>21</c:v>
                </c:pt>
                <c:pt idx="33">
                  <c:v>20</c:v>
                </c:pt>
                <c:pt idx="34">
                  <c:v>20</c:v>
                </c:pt>
                <c:pt idx="35">
                  <c:v>18</c:v>
                </c:pt>
                <c:pt idx="36">
                  <c:v>18</c:v>
                </c:pt>
                <c:pt idx="37">
                  <c:v>17</c:v>
                </c:pt>
                <c:pt idx="38">
                  <c:v>17</c:v>
                </c:pt>
                <c:pt idx="39">
                  <c:v>17</c:v>
                </c:pt>
                <c:pt idx="40">
                  <c:v>16</c:v>
                </c:pt>
                <c:pt idx="41">
                  <c:v>15</c:v>
                </c:pt>
                <c:pt idx="42">
                  <c:v>13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5</c:v>
                </c:pt>
              </c:numCache>
            </c:numRef>
          </c:val>
        </c:ser>
        <c:axId val="13441504"/>
        <c:axId val="53864673"/>
      </c:barChart>
      <c:catAx>
        <c:axId val="13441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64673"/>
        <c:crosses val="autoZero"/>
        <c:auto val="1"/>
        <c:lblOffset val="100"/>
        <c:noMultiLvlLbl val="0"/>
      </c:catAx>
      <c:valAx>
        <c:axId val="538646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12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41504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平成１9年　都道府県別死者発生率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2675"/>
          <c:w val="0.903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CCFF"/>
              </a:solidFill>
            </c:spPr>
          </c:dPt>
          <c:dPt>
            <c:idx val="10"/>
            <c:invertIfNegative val="0"/>
            <c:spPr>
              <a:solidFill>
                <a:srgbClr val="000000"/>
              </a:solidFill>
            </c:spPr>
          </c:dPt>
          <c:dPt>
            <c:idx val="12"/>
            <c:invertIfNegative val="0"/>
            <c:spPr>
              <a:solidFill>
                <a:srgbClr val="CCCCFF"/>
              </a:solidFill>
            </c:spPr>
          </c:dPt>
          <c:dPt>
            <c:idx val="15"/>
            <c:invertIfNegative val="0"/>
            <c:spPr>
              <a:solidFill>
                <a:srgbClr val="CCCCFF"/>
              </a:solidFill>
            </c:spPr>
          </c:dPt>
          <c:dPt>
            <c:idx val="16"/>
            <c:invertIfNegative val="0"/>
            <c:spPr>
              <a:solidFill>
                <a:srgbClr val="CCCCFF"/>
              </a:solidFill>
            </c:spPr>
          </c:dPt>
          <c:dPt>
            <c:idx val="38"/>
            <c:invertIfNegative val="0"/>
            <c:spPr>
              <a:solidFill>
                <a:srgbClr val="CCCCFF"/>
              </a:solidFill>
            </c:spPr>
          </c:dPt>
          <c:dPt>
            <c:idx val="43"/>
            <c:invertIfNegative val="0"/>
            <c:spPr>
              <a:solidFill>
                <a:srgbClr val="CCCCFF"/>
              </a:solidFill>
            </c:spPr>
          </c:dPt>
          <c:cat>
            <c:strRef>
              <c:f>4!$P$3:$P$49</c:f>
              <c:strCache>
                <c:ptCount val="47"/>
                <c:pt idx="0">
                  <c:v>秋田県</c:v>
                </c:pt>
                <c:pt idx="1">
                  <c:v>岩手県</c:v>
                </c:pt>
                <c:pt idx="2">
                  <c:v>鳥取県</c:v>
                </c:pt>
                <c:pt idx="3">
                  <c:v>山形県</c:v>
                </c:pt>
                <c:pt idx="4">
                  <c:v>愛媛県</c:v>
                </c:pt>
                <c:pt idx="5">
                  <c:v>青森県</c:v>
                </c:pt>
                <c:pt idx="6">
                  <c:v>岡山県</c:v>
                </c:pt>
                <c:pt idx="7">
                  <c:v>福島県</c:v>
                </c:pt>
                <c:pt idx="8">
                  <c:v>福井県</c:v>
                </c:pt>
                <c:pt idx="9">
                  <c:v>熊本県</c:v>
                </c:pt>
                <c:pt idx="10">
                  <c:v>山口県</c:v>
                </c:pt>
                <c:pt idx="11">
                  <c:v>高知県</c:v>
                </c:pt>
                <c:pt idx="12">
                  <c:v>長野県</c:v>
                </c:pt>
                <c:pt idx="13">
                  <c:v>山梨県</c:v>
                </c:pt>
                <c:pt idx="14">
                  <c:v>宮崎県</c:v>
                </c:pt>
                <c:pt idx="15">
                  <c:v>群馬県</c:v>
                </c:pt>
                <c:pt idx="16">
                  <c:v>広島県</c:v>
                </c:pt>
                <c:pt idx="17">
                  <c:v>宮城県</c:v>
                </c:pt>
                <c:pt idx="18">
                  <c:v>栃木県</c:v>
                </c:pt>
                <c:pt idx="19">
                  <c:v>三重県</c:v>
                </c:pt>
                <c:pt idx="20">
                  <c:v>茨城県</c:v>
                </c:pt>
                <c:pt idx="21">
                  <c:v>大分県</c:v>
                </c:pt>
                <c:pt idx="22">
                  <c:v>和歌山県</c:v>
                </c:pt>
                <c:pt idx="23">
                  <c:v>長崎県</c:v>
                </c:pt>
                <c:pt idx="24">
                  <c:v>福岡県</c:v>
                </c:pt>
                <c:pt idx="25">
                  <c:v>北海道</c:v>
                </c:pt>
                <c:pt idx="26">
                  <c:v>新潟県</c:v>
                </c:pt>
                <c:pt idx="27">
                  <c:v>香川県</c:v>
                </c:pt>
                <c:pt idx="28">
                  <c:v>愛知県</c:v>
                </c:pt>
                <c:pt idx="29">
                  <c:v>鹿児島県</c:v>
                </c:pt>
                <c:pt idx="30">
                  <c:v>兵庫県</c:v>
                </c:pt>
                <c:pt idx="31">
                  <c:v>奈良県</c:v>
                </c:pt>
                <c:pt idx="32">
                  <c:v>島根県</c:v>
                </c:pt>
                <c:pt idx="33">
                  <c:v>京都府</c:v>
                </c:pt>
                <c:pt idx="34">
                  <c:v>埼玉県</c:v>
                </c:pt>
                <c:pt idx="35">
                  <c:v>千葉県</c:v>
                </c:pt>
                <c:pt idx="36">
                  <c:v>石川県</c:v>
                </c:pt>
                <c:pt idx="37">
                  <c:v>滋賀県</c:v>
                </c:pt>
                <c:pt idx="38">
                  <c:v>徳島県</c:v>
                </c:pt>
                <c:pt idx="39">
                  <c:v>静岡県</c:v>
                </c:pt>
                <c:pt idx="40">
                  <c:v>大阪府</c:v>
                </c:pt>
                <c:pt idx="41">
                  <c:v>東京都</c:v>
                </c:pt>
                <c:pt idx="42">
                  <c:v>岐阜県</c:v>
                </c:pt>
                <c:pt idx="43">
                  <c:v>神奈川県</c:v>
                </c:pt>
                <c:pt idx="44">
                  <c:v>富山県</c:v>
                </c:pt>
                <c:pt idx="45">
                  <c:v>佐賀県</c:v>
                </c:pt>
                <c:pt idx="46">
                  <c:v>沖縄県</c:v>
                </c:pt>
              </c:strCache>
            </c:strRef>
          </c:cat>
          <c:val>
            <c:numRef>
              <c:f>4!$Q$3:$Q$49</c:f>
              <c:numCache>
                <c:ptCount val="47"/>
                <c:pt idx="0">
                  <c:v>3.32</c:v>
                </c:pt>
                <c:pt idx="1">
                  <c:v>3.19</c:v>
                </c:pt>
                <c:pt idx="2">
                  <c:v>2.8</c:v>
                </c:pt>
                <c:pt idx="3">
                  <c:v>2.66</c:v>
                </c:pt>
                <c:pt idx="4">
                  <c:v>2.64</c:v>
                </c:pt>
                <c:pt idx="5">
                  <c:v>2.56</c:v>
                </c:pt>
                <c:pt idx="6">
                  <c:v>2.56</c:v>
                </c:pt>
                <c:pt idx="7">
                  <c:v>2.49</c:v>
                </c:pt>
                <c:pt idx="8">
                  <c:v>2.44</c:v>
                </c:pt>
                <c:pt idx="9">
                  <c:v>2.21</c:v>
                </c:pt>
                <c:pt idx="10">
                  <c:v>2.15</c:v>
                </c:pt>
                <c:pt idx="11">
                  <c:v>2.15</c:v>
                </c:pt>
                <c:pt idx="12">
                  <c:v>2.11</c:v>
                </c:pt>
                <c:pt idx="13">
                  <c:v>2.06</c:v>
                </c:pt>
                <c:pt idx="14">
                  <c:v>1.97</c:v>
                </c:pt>
                <c:pt idx="15">
                  <c:v>1.88</c:v>
                </c:pt>
                <c:pt idx="16">
                  <c:v>1.85</c:v>
                </c:pt>
                <c:pt idx="17">
                  <c:v>1.79</c:v>
                </c:pt>
                <c:pt idx="18">
                  <c:v>1.79</c:v>
                </c:pt>
                <c:pt idx="19">
                  <c:v>1.78</c:v>
                </c:pt>
                <c:pt idx="20">
                  <c:v>1.74</c:v>
                </c:pt>
                <c:pt idx="21">
                  <c:v>1.72</c:v>
                </c:pt>
                <c:pt idx="22">
                  <c:v>1.71</c:v>
                </c:pt>
                <c:pt idx="23">
                  <c:v>1.69</c:v>
                </c:pt>
                <c:pt idx="24">
                  <c:v>1.63</c:v>
                </c:pt>
                <c:pt idx="25">
                  <c:v>1.59</c:v>
                </c:pt>
                <c:pt idx="26">
                  <c:v>1.57</c:v>
                </c:pt>
                <c:pt idx="27">
                  <c:v>1.56</c:v>
                </c:pt>
                <c:pt idx="28">
                  <c:v>1.55</c:v>
                </c:pt>
                <c:pt idx="29">
                  <c:v>1.54</c:v>
                </c:pt>
                <c:pt idx="30">
                  <c:v>1.42</c:v>
                </c:pt>
                <c:pt idx="31">
                  <c:v>1.4</c:v>
                </c:pt>
                <c:pt idx="32">
                  <c:v>1.35</c:v>
                </c:pt>
                <c:pt idx="33">
                  <c:v>1.33</c:v>
                </c:pt>
                <c:pt idx="34">
                  <c:v>1.32</c:v>
                </c:pt>
                <c:pt idx="35">
                  <c:v>1.29</c:v>
                </c:pt>
                <c:pt idx="36">
                  <c:v>1.28</c:v>
                </c:pt>
                <c:pt idx="37">
                  <c:v>1.24</c:v>
                </c:pt>
                <c:pt idx="38">
                  <c:v>1.23</c:v>
                </c:pt>
                <c:pt idx="39">
                  <c:v>1.22</c:v>
                </c:pt>
                <c:pt idx="40">
                  <c:v>1.22</c:v>
                </c:pt>
                <c:pt idx="41">
                  <c:v>1.21</c:v>
                </c:pt>
                <c:pt idx="42">
                  <c:v>1.19</c:v>
                </c:pt>
                <c:pt idx="43">
                  <c:v>1.18</c:v>
                </c:pt>
                <c:pt idx="44">
                  <c:v>1.17</c:v>
                </c:pt>
                <c:pt idx="45">
                  <c:v>1.15</c:v>
                </c:pt>
                <c:pt idx="46">
                  <c:v>0.36</c:v>
                </c:pt>
              </c:numCache>
            </c:numRef>
          </c:val>
        </c:ser>
        <c:axId val="15020010"/>
        <c:axId val="962363"/>
      </c:barChart>
      <c:catAx>
        <c:axId val="15020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2363"/>
        <c:crosses val="autoZero"/>
        <c:auto val="1"/>
        <c:lblOffset val="100"/>
        <c:noMultiLvlLbl val="0"/>
      </c:catAx>
      <c:valAx>
        <c:axId val="9623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（人/万人）</a:t>
                </a:r>
              </a:p>
            </c:rich>
          </c:tx>
          <c:layout>
            <c:manualLayout>
              <c:xMode val="factor"/>
              <c:yMode val="factor"/>
              <c:x val="0.008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5020010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平成１9年　市町別出火率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8125"/>
          <c:w val="0.9805"/>
          <c:h val="0.85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6!$B$3:$B$24</c:f>
              <c:strCache>
                <c:ptCount val="22"/>
                <c:pt idx="0">
                  <c:v>秋芳町</c:v>
                </c:pt>
                <c:pt idx="1">
                  <c:v>下松市</c:v>
                </c:pt>
                <c:pt idx="2">
                  <c:v>下関市</c:v>
                </c:pt>
                <c:pt idx="3">
                  <c:v>上関町</c:v>
                </c:pt>
                <c:pt idx="4">
                  <c:v>防府市</c:v>
                </c:pt>
                <c:pt idx="5">
                  <c:v>山口市</c:v>
                </c:pt>
                <c:pt idx="6">
                  <c:v>阿武町</c:v>
                </c:pt>
                <c:pt idx="7">
                  <c:v>田布施町</c:v>
                </c:pt>
                <c:pt idx="8">
                  <c:v>周防大島町</c:v>
                </c:pt>
                <c:pt idx="9">
                  <c:v>宇部市</c:v>
                </c:pt>
                <c:pt idx="10">
                  <c:v>美祢市</c:v>
                </c:pt>
                <c:pt idx="11">
                  <c:v>周南市</c:v>
                </c:pt>
                <c:pt idx="12">
                  <c:v>柳井市</c:v>
                </c:pt>
                <c:pt idx="13">
                  <c:v>光市</c:v>
                </c:pt>
                <c:pt idx="14">
                  <c:v>平生町</c:v>
                </c:pt>
                <c:pt idx="15">
                  <c:v>萩市</c:v>
                </c:pt>
                <c:pt idx="16">
                  <c:v>美東町</c:v>
                </c:pt>
                <c:pt idx="17">
                  <c:v>阿東町</c:v>
                </c:pt>
                <c:pt idx="18">
                  <c:v>長門市</c:v>
                </c:pt>
                <c:pt idx="19">
                  <c:v>岩国市</c:v>
                </c:pt>
                <c:pt idx="20">
                  <c:v>和木町</c:v>
                </c:pt>
                <c:pt idx="21">
                  <c:v>山陽小野田市</c:v>
                </c:pt>
              </c:strCache>
            </c:strRef>
          </c:cat>
          <c:val>
            <c:numRef>
              <c:f>6!$C$3:$C$24</c:f>
              <c:numCache>
                <c:ptCount val="22"/>
                <c:pt idx="0">
                  <c:v>11.658894070619587</c:v>
                </c:pt>
                <c:pt idx="1">
                  <c:v>10.078105316200554</c:v>
                </c:pt>
                <c:pt idx="2">
                  <c:v>8.710801393728223</c:v>
                </c:pt>
                <c:pt idx="3">
                  <c:v>8.049173130396605</c:v>
                </c:pt>
                <c:pt idx="4">
                  <c:v>7.195797654169964</c:v>
                </c:pt>
                <c:pt idx="5">
                  <c:v>6.451612903225807</c:v>
                </c:pt>
                <c:pt idx="6">
                  <c:v>6.125574272588055</c:v>
                </c:pt>
                <c:pt idx="7">
                  <c:v>5.737391399377083</c:v>
                </c:pt>
                <c:pt idx="8">
                  <c:v>5.610486990270756</c:v>
                </c:pt>
                <c:pt idx="9">
                  <c:v>4.893069557514658</c:v>
                </c:pt>
                <c:pt idx="10">
                  <c:v>4.821600771456124</c:v>
                </c:pt>
                <c:pt idx="11">
                  <c:v>4.7114252061248525</c:v>
                </c:pt>
                <c:pt idx="12">
                  <c:v>4.573790486515788</c:v>
                </c:pt>
                <c:pt idx="13">
                  <c:v>4.471472008585226</c:v>
                </c:pt>
                <c:pt idx="14">
                  <c:v>4.418668876001105</c:v>
                </c:pt>
                <c:pt idx="15">
                  <c:v>4.398760584517657</c:v>
                </c:pt>
                <c:pt idx="16">
                  <c:v>4.304941383918116</c:v>
                </c:pt>
                <c:pt idx="17">
                  <c:v>3.905387737082506</c:v>
                </c:pt>
                <c:pt idx="18">
                  <c:v>3.589590188453485</c:v>
                </c:pt>
                <c:pt idx="19">
                  <c:v>3.254560905491167</c:v>
                </c:pt>
                <c:pt idx="20">
                  <c:v>3.1460122961090757</c:v>
                </c:pt>
                <c:pt idx="21">
                  <c:v>2.9155581471627974</c:v>
                </c:pt>
              </c:numCache>
            </c:numRef>
          </c:val>
          <c:shape val="box"/>
        </c:ser>
        <c:shape val="box"/>
        <c:axId val="8661268"/>
        <c:axId val="10842549"/>
      </c:bar3DChart>
      <c:catAx>
        <c:axId val="8661268"/>
        <c:scaling>
          <c:orientation val="minMax"/>
        </c:scaling>
        <c:axPos val="b"/>
        <c:delete val="0"/>
        <c:numFmt formatCode="0_ " sourceLinked="0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42549"/>
        <c:crosses val="autoZero"/>
        <c:auto val="1"/>
        <c:lblOffset val="100"/>
        <c:noMultiLvlLbl val="0"/>
      </c:catAx>
      <c:valAx>
        <c:axId val="10842549"/>
        <c:scaling>
          <c:orientation val="minMax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6126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6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平成１9年　市町別１件当たり損害額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875"/>
          <c:y val="0.1375"/>
          <c:w val="0.876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7!$A$3:$A$24</c:f>
              <c:strCache>
                <c:ptCount val="22"/>
                <c:pt idx="0">
                  <c:v>平生町</c:v>
                </c:pt>
                <c:pt idx="1">
                  <c:v>秋芳町</c:v>
                </c:pt>
                <c:pt idx="2">
                  <c:v>美東町</c:v>
                </c:pt>
                <c:pt idx="3">
                  <c:v>萩市</c:v>
                </c:pt>
                <c:pt idx="4">
                  <c:v>山口市</c:v>
                </c:pt>
                <c:pt idx="5">
                  <c:v>宇部市</c:v>
                </c:pt>
                <c:pt idx="6">
                  <c:v>柳井市</c:v>
                </c:pt>
                <c:pt idx="7">
                  <c:v>美祢市</c:v>
                </c:pt>
                <c:pt idx="8">
                  <c:v>周南市</c:v>
                </c:pt>
                <c:pt idx="9">
                  <c:v>岩国市</c:v>
                </c:pt>
                <c:pt idx="10">
                  <c:v>下松市</c:v>
                </c:pt>
                <c:pt idx="11">
                  <c:v>山陽小野田市</c:v>
                </c:pt>
                <c:pt idx="12">
                  <c:v>下関市</c:v>
                </c:pt>
                <c:pt idx="13">
                  <c:v>防府市</c:v>
                </c:pt>
                <c:pt idx="14">
                  <c:v>光市</c:v>
                </c:pt>
                <c:pt idx="15">
                  <c:v>長門市</c:v>
                </c:pt>
                <c:pt idx="16">
                  <c:v>阿東町</c:v>
                </c:pt>
                <c:pt idx="17">
                  <c:v>周防大島町</c:v>
                </c:pt>
                <c:pt idx="18">
                  <c:v>阿武町</c:v>
                </c:pt>
                <c:pt idx="19">
                  <c:v>田布施町</c:v>
                </c:pt>
                <c:pt idx="20">
                  <c:v>上関町</c:v>
                </c:pt>
                <c:pt idx="21">
                  <c:v>和木町</c:v>
                </c:pt>
              </c:strCache>
            </c:strRef>
          </c:cat>
          <c:val>
            <c:numRef>
              <c:f>7!$B$3:$B$24</c:f>
              <c:numCache>
                <c:ptCount val="22"/>
                <c:pt idx="0">
                  <c:v>4575.636363636364</c:v>
                </c:pt>
                <c:pt idx="1">
                  <c:v>4020</c:v>
                </c:pt>
                <c:pt idx="2">
                  <c:v>3285.4285714285716</c:v>
                </c:pt>
                <c:pt idx="3">
                  <c:v>3159.259259259259</c:v>
                </c:pt>
                <c:pt idx="4">
                  <c:v>3086.322033898305</c:v>
                </c:pt>
                <c:pt idx="5">
                  <c:v>2828.68115942029</c:v>
                </c:pt>
                <c:pt idx="6">
                  <c:v>2606.6666666666665</c:v>
                </c:pt>
                <c:pt idx="7">
                  <c:v>2576.5</c:v>
                </c:pt>
                <c:pt idx="8">
                  <c:v>2274.323529411765</c:v>
                </c:pt>
                <c:pt idx="9">
                  <c:v>2220.3214285714284</c:v>
                </c:pt>
                <c:pt idx="10">
                  <c:v>1614.875</c:v>
                </c:pt>
                <c:pt idx="11">
                  <c:v>1521.3333333333333</c:v>
                </c:pt>
                <c:pt idx="12">
                  <c:v>1501.76</c:v>
                </c:pt>
                <c:pt idx="13">
                  <c:v>1182.5862068965516</c:v>
                </c:pt>
                <c:pt idx="14">
                  <c:v>1132.3684210526317</c:v>
                </c:pt>
                <c:pt idx="15">
                  <c:v>971.3</c:v>
                </c:pt>
                <c:pt idx="16">
                  <c:v>552.4285714285714</c:v>
                </c:pt>
                <c:pt idx="17">
                  <c:v>306.2857142857143</c:v>
                </c:pt>
                <c:pt idx="18">
                  <c:v>219.5</c:v>
                </c:pt>
                <c:pt idx="19">
                  <c:v>51</c:v>
                </c:pt>
                <c:pt idx="20">
                  <c:v>25</c:v>
                </c:pt>
                <c:pt idx="21">
                  <c:v>12.75</c:v>
                </c:pt>
              </c:numCache>
            </c:numRef>
          </c:val>
          <c:shape val="box"/>
        </c:ser>
        <c:shape val="box"/>
        <c:axId val="30474078"/>
        <c:axId val="5831247"/>
      </c:bar3DChart>
      <c:catAx>
        <c:axId val="30474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1247"/>
        <c:crosses val="autoZero"/>
        <c:auto val="1"/>
        <c:lblOffset val="100"/>
        <c:noMultiLvlLbl val="0"/>
      </c:catAx>
      <c:valAx>
        <c:axId val="58312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（千円／件）</a:t>
                </a:r>
              </a:p>
            </c:rich>
          </c:tx>
          <c:layout>
            <c:manualLayout>
              <c:xMode val="factor"/>
              <c:yMode val="factor"/>
              <c:x val="0.0675"/>
              <c:y val="-0.3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7407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ＭＳ Ｐゴシック"/>
                <a:ea typeface="ＭＳ Ｐゴシック"/>
                <a:cs typeface="ＭＳ Ｐゴシック"/>
              </a:rPr>
              <a:t>火災件数の推移（平成９年～平成１９年）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0925"/>
          <c:w val="0.7915"/>
          <c:h val="0.8025"/>
        </c:manualLayout>
      </c:layout>
      <c:lineChart>
        <c:grouping val="standard"/>
        <c:varyColors val="0"/>
        <c:ser>
          <c:idx val="0"/>
          <c:order val="0"/>
          <c:tx>
            <c:v>出火件数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(9!$A$6:$B$15,9!$A$17:$B$17)</c:f>
              <c:strCache>
                <c:ptCount val="11"/>
                <c:pt idx="0">
                  <c:v>平成９年</c:v>
                </c:pt>
                <c:pt idx="1">
                  <c:v>平成１０年</c:v>
                </c:pt>
                <c:pt idx="2">
                  <c:v>平成１１年</c:v>
                </c:pt>
                <c:pt idx="3">
                  <c:v>平成１２年</c:v>
                </c:pt>
                <c:pt idx="4">
                  <c:v>平成１３年</c:v>
                </c:pt>
                <c:pt idx="5">
                  <c:v>平成１４年</c:v>
                </c:pt>
                <c:pt idx="6">
                  <c:v>平成１５年</c:v>
                </c:pt>
                <c:pt idx="7">
                  <c:v>平成１6年</c:v>
                </c:pt>
                <c:pt idx="8">
                  <c:v>平成１7年</c:v>
                </c:pt>
                <c:pt idx="9">
                  <c:v>平成１８年</c:v>
                </c:pt>
                <c:pt idx="10">
                  <c:v>平成１９年</c:v>
                </c:pt>
              </c:strCache>
            </c:strRef>
          </c:cat>
          <c:val>
            <c:numRef>
              <c:f>(9!$I$6:$I$15,9!$I$17)</c:f>
              <c:numCache>
                <c:ptCount val="11"/>
                <c:pt idx="0">
                  <c:v>789</c:v>
                </c:pt>
                <c:pt idx="1">
                  <c:v>701</c:v>
                </c:pt>
                <c:pt idx="2">
                  <c:v>742</c:v>
                </c:pt>
                <c:pt idx="3">
                  <c:v>775</c:v>
                </c:pt>
                <c:pt idx="4">
                  <c:v>744</c:v>
                </c:pt>
                <c:pt idx="5">
                  <c:v>917</c:v>
                </c:pt>
                <c:pt idx="6">
                  <c:v>654</c:v>
                </c:pt>
                <c:pt idx="7">
                  <c:v>697</c:v>
                </c:pt>
                <c:pt idx="8">
                  <c:v>707</c:v>
                </c:pt>
                <c:pt idx="9">
                  <c:v>713</c:v>
                </c:pt>
                <c:pt idx="10">
                  <c:v>672</c:v>
                </c:pt>
              </c:numCache>
            </c:numRef>
          </c:val>
          <c:smooth val="0"/>
        </c:ser>
        <c:marker val="1"/>
        <c:axId val="52481224"/>
        <c:axId val="2568969"/>
      </c:lineChart>
      <c:catAx>
        <c:axId val="52481224"/>
        <c:scaling>
          <c:orientation val="minMax"/>
        </c:scaling>
        <c:axPos val="b"/>
        <c:delete val="0"/>
        <c:numFmt formatCode="0_ " sourceLinked="0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8969"/>
        <c:crosses val="autoZero"/>
        <c:auto val="1"/>
        <c:lblOffset val="100"/>
        <c:noMultiLvlLbl val="0"/>
      </c:catAx>
      <c:valAx>
        <c:axId val="2568969"/>
        <c:scaling>
          <c:orientation val="minMax"/>
          <c:max val="950"/>
          <c:min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10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81224"/>
        <c:crossesAt val="1"/>
        <c:crossBetween val="midCat"/>
        <c:dispUnits/>
        <c:majorUnit val="50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平成１９年　火災種別火災発生割合</a:t>
            </a:r>
          </a:p>
        </c:rich>
      </c:tx>
      <c:layout>
        <c:manualLayout>
          <c:xMode val="factor"/>
          <c:yMode val="factor"/>
          <c:x val="-0.0742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"/>
          <c:y val="0.24625"/>
          <c:w val="0.4915"/>
          <c:h val="0.6195"/>
        </c:manualLayout>
      </c:layout>
      <c:pieChart>
        <c:varyColors val="1"/>
        <c:ser>
          <c:idx val="0"/>
          <c:order val="0"/>
          <c:tx>
            <c:v>火災種別火災件数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9!$C$17:$H$17</c:f>
              <c:numCache>
                <c:ptCount val="6"/>
                <c:pt idx="0">
                  <c:v>378</c:v>
                </c:pt>
                <c:pt idx="1">
                  <c:v>54</c:v>
                </c:pt>
                <c:pt idx="2">
                  <c:v>61</c:v>
                </c:pt>
                <c:pt idx="3">
                  <c:v>4</c:v>
                </c:pt>
                <c:pt idx="4">
                  <c:v>0</c:v>
                </c:pt>
                <c:pt idx="5">
                  <c:v>175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9!$C$6:$H$6</c:f>
              <c:numCache>
                <c:ptCount val="6"/>
                <c:pt idx="0">
                  <c:v>410</c:v>
                </c:pt>
                <c:pt idx="1">
                  <c:v>94</c:v>
                </c:pt>
                <c:pt idx="2">
                  <c:v>75</c:v>
                </c:pt>
                <c:pt idx="3">
                  <c:v>0</c:v>
                </c:pt>
                <c:pt idx="4">
                  <c:v>0</c:v>
                </c:pt>
                <c:pt idx="5">
                  <c:v>210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9!$C$7:$H$7</c:f>
              <c:numCache>
                <c:ptCount val="6"/>
                <c:pt idx="0">
                  <c:v>414</c:v>
                </c:pt>
                <c:pt idx="1">
                  <c:v>63</c:v>
                </c:pt>
                <c:pt idx="2">
                  <c:v>74</c:v>
                </c:pt>
                <c:pt idx="3">
                  <c:v>5</c:v>
                </c:pt>
                <c:pt idx="4">
                  <c:v>0</c:v>
                </c:pt>
                <c:pt idx="5">
                  <c:v>145</c:v>
                </c:pt>
              </c:numCache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9!$C$8:$H$8</c:f>
              <c:numCache>
                <c:ptCount val="6"/>
                <c:pt idx="0">
                  <c:v>404</c:v>
                </c:pt>
                <c:pt idx="1">
                  <c:v>85</c:v>
                </c:pt>
                <c:pt idx="2">
                  <c:v>97</c:v>
                </c:pt>
                <c:pt idx="3">
                  <c:v>1</c:v>
                </c:pt>
                <c:pt idx="4">
                  <c:v>0</c:v>
                </c:pt>
                <c:pt idx="5">
                  <c:v>155</c:v>
                </c:pt>
              </c:numCache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9!$C$9:$H$9</c:f>
              <c:numCache>
                <c:ptCount val="6"/>
                <c:pt idx="0">
                  <c:v>416</c:v>
                </c:pt>
                <c:pt idx="1">
                  <c:v>67</c:v>
                </c:pt>
                <c:pt idx="2">
                  <c:v>106</c:v>
                </c:pt>
                <c:pt idx="3">
                  <c:v>2</c:v>
                </c:pt>
                <c:pt idx="4">
                  <c:v>0</c:v>
                </c:pt>
                <c:pt idx="5">
                  <c:v>184</c:v>
                </c:pt>
              </c:numCache>
            </c:numRef>
          </c:val>
        </c:ser>
        <c:ser>
          <c:idx val="5"/>
          <c:order val="5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9!$C$10:$H$10</c:f>
              <c:numCache>
                <c:ptCount val="6"/>
                <c:pt idx="0">
                  <c:v>391</c:v>
                </c:pt>
                <c:pt idx="1">
                  <c:v>55</c:v>
                </c:pt>
                <c:pt idx="2">
                  <c:v>68</c:v>
                </c:pt>
                <c:pt idx="3">
                  <c:v>2</c:v>
                </c:pt>
                <c:pt idx="4">
                  <c:v>1</c:v>
                </c:pt>
                <c:pt idx="5">
                  <c:v>227</c:v>
                </c:pt>
              </c:numCache>
            </c:numRef>
          </c:val>
        </c:ser>
        <c:ser>
          <c:idx val="6"/>
          <c:order val="6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9!$C$11:$H$11</c:f>
              <c:numCache>
                <c:ptCount val="6"/>
                <c:pt idx="0">
                  <c:v>406</c:v>
                </c:pt>
                <c:pt idx="1">
                  <c:v>106</c:v>
                </c:pt>
                <c:pt idx="2">
                  <c:v>90</c:v>
                </c:pt>
                <c:pt idx="3">
                  <c:v>4</c:v>
                </c:pt>
                <c:pt idx="4">
                  <c:v>0</c:v>
                </c:pt>
                <c:pt idx="5">
                  <c:v>311</c:v>
                </c:pt>
              </c:numCache>
            </c:numRef>
          </c:val>
        </c:ser>
        <c:ser>
          <c:idx val="7"/>
          <c:order val="7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9!$C$12:$H$12</c:f>
              <c:numCache>
                <c:ptCount val="6"/>
                <c:pt idx="0">
                  <c:v>365</c:v>
                </c:pt>
                <c:pt idx="1">
                  <c:v>34</c:v>
                </c:pt>
                <c:pt idx="2">
                  <c:v>82</c:v>
                </c:pt>
                <c:pt idx="3">
                  <c:v>7</c:v>
                </c:pt>
                <c:pt idx="4">
                  <c:v>1</c:v>
                </c:pt>
                <c:pt idx="5">
                  <c:v>165</c:v>
                </c:pt>
              </c:numCache>
            </c:numRef>
          </c:val>
        </c:ser>
        <c:ser>
          <c:idx val="8"/>
          <c:order val="8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9!$C$13:$H$13</c:f>
              <c:numCache>
                <c:ptCount val="6"/>
                <c:pt idx="0">
                  <c:v>382</c:v>
                </c:pt>
                <c:pt idx="1">
                  <c:v>62</c:v>
                </c:pt>
                <c:pt idx="2">
                  <c:v>73</c:v>
                </c:pt>
                <c:pt idx="3">
                  <c:v>8</c:v>
                </c:pt>
                <c:pt idx="4">
                  <c:v>0</c:v>
                </c:pt>
                <c:pt idx="5">
                  <c:v>172</c:v>
                </c:pt>
              </c:numCache>
            </c:numRef>
          </c:val>
        </c:ser>
        <c:ser>
          <c:idx val="9"/>
          <c:order val="9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9!$C$14:$H$14</c:f>
              <c:numCache>
                <c:ptCount val="6"/>
                <c:pt idx="0">
                  <c:v>349</c:v>
                </c:pt>
                <c:pt idx="1">
                  <c:v>59</c:v>
                </c:pt>
                <c:pt idx="2">
                  <c:v>73</c:v>
                </c:pt>
                <c:pt idx="3">
                  <c:v>3</c:v>
                </c:pt>
                <c:pt idx="4">
                  <c:v>0</c:v>
                </c:pt>
                <c:pt idx="5">
                  <c:v>223</c:v>
                </c:pt>
              </c:numCache>
            </c:numRef>
          </c:val>
        </c:ser>
        <c:ser>
          <c:idx val="10"/>
          <c:order val="1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9!$C$15:$H$15</c:f>
              <c:numCache>
                <c:ptCount val="6"/>
                <c:pt idx="0">
                  <c:v>360</c:v>
                </c:pt>
                <c:pt idx="1">
                  <c:v>53</c:v>
                </c:pt>
                <c:pt idx="2">
                  <c:v>65</c:v>
                </c:pt>
                <c:pt idx="3">
                  <c:v>3</c:v>
                </c:pt>
                <c:pt idx="4">
                  <c:v>0</c:v>
                </c:pt>
                <c:pt idx="5">
                  <c:v>232</c:v>
                </c:pt>
              </c:numCache>
            </c:numRef>
          </c:val>
        </c:ser>
        <c:ser>
          <c:idx val="11"/>
          <c:order val="1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9!$C$16:$H$16</c:f>
              <c:numCache>
                <c:ptCount val="6"/>
                <c:pt idx="0">
                  <c:v>389.7</c:v>
                </c:pt>
                <c:pt idx="1">
                  <c:v>67.8</c:v>
                </c:pt>
                <c:pt idx="2">
                  <c:v>80.3</c:v>
                </c:pt>
                <c:pt idx="3">
                  <c:v>3.5</c:v>
                </c:pt>
                <c:pt idx="4">
                  <c:v>0.2</c:v>
                </c:pt>
                <c:pt idx="5">
                  <c:v>202.4</c:v>
                </c:pt>
              </c:numCache>
            </c:numRef>
          </c:val>
        </c:ser>
        <c:ser>
          <c:idx val="12"/>
          <c:order val="1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9!$C$17:$H$17</c:f>
              <c:numCache>
                <c:ptCount val="6"/>
                <c:pt idx="0">
                  <c:v>378</c:v>
                </c:pt>
                <c:pt idx="1">
                  <c:v>54</c:v>
                </c:pt>
                <c:pt idx="2">
                  <c:v>61</c:v>
                </c:pt>
                <c:pt idx="3">
                  <c:v>4</c:v>
                </c:pt>
                <c:pt idx="4">
                  <c:v>0</c:v>
                </c:pt>
                <c:pt idx="5">
                  <c:v>175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5"/>
          <c:y val="0.382"/>
          <c:w val="0.09125"/>
          <c:h val="0.259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平成１９年　火災種別火災損害割合</a:t>
            </a:r>
          </a:p>
        </c:rich>
      </c:tx>
      <c:layout>
        <c:manualLayout>
          <c:xMode val="factor"/>
          <c:yMode val="factor"/>
          <c:x val="-0.039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4"/>
          <c:y val="0.2805"/>
          <c:w val="0.46225"/>
          <c:h val="0.61175"/>
        </c:manualLayout>
      </c:layout>
      <c:pieChart>
        <c:varyColors val="1"/>
        <c:ser>
          <c:idx val="0"/>
          <c:order val="0"/>
          <c:tx>
            <c:v>火災種別火災損害割合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9!$AE$17:$AK$17</c:f>
              <c:numCache>
                <c:ptCount val="7"/>
                <c:pt idx="0">
                  <c:v>1225430</c:v>
                </c:pt>
                <c:pt idx="1">
                  <c:v>9528</c:v>
                </c:pt>
                <c:pt idx="2">
                  <c:v>73101</c:v>
                </c:pt>
                <c:pt idx="3">
                  <c:v>2386</c:v>
                </c:pt>
                <c:pt idx="4">
                  <c:v>0</c:v>
                </c:pt>
                <c:pt idx="5">
                  <c:v>39878</c:v>
                </c:pt>
                <c:pt idx="6">
                  <c:v>1645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9!$C$6:$H$6</c:f>
              <c:numCache>
                <c:ptCount val="6"/>
                <c:pt idx="0">
                  <c:v>410</c:v>
                </c:pt>
                <c:pt idx="1">
                  <c:v>94</c:v>
                </c:pt>
                <c:pt idx="2">
                  <c:v>75</c:v>
                </c:pt>
                <c:pt idx="3">
                  <c:v>0</c:v>
                </c:pt>
                <c:pt idx="4">
                  <c:v>0</c:v>
                </c:pt>
                <c:pt idx="5">
                  <c:v>210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9!$C$7:$H$7</c:f>
              <c:numCache>
                <c:ptCount val="6"/>
                <c:pt idx="0">
                  <c:v>414</c:v>
                </c:pt>
                <c:pt idx="1">
                  <c:v>63</c:v>
                </c:pt>
                <c:pt idx="2">
                  <c:v>74</c:v>
                </c:pt>
                <c:pt idx="3">
                  <c:v>5</c:v>
                </c:pt>
                <c:pt idx="4">
                  <c:v>0</c:v>
                </c:pt>
                <c:pt idx="5">
                  <c:v>145</c:v>
                </c:pt>
              </c:numCache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9!$C$8:$H$8</c:f>
              <c:numCache>
                <c:ptCount val="6"/>
                <c:pt idx="0">
                  <c:v>404</c:v>
                </c:pt>
                <c:pt idx="1">
                  <c:v>85</c:v>
                </c:pt>
                <c:pt idx="2">
                  <c:v>97</c:v>
                </c:pt>
                <c:pt idx="3">
                  <c:v>1</c:v>
                </c:pt>
                <c:pt idx="4">
                  <c:v>0</c:v>
                </c:pt>
                <c:pt idx="5">
                  <c:v>155</c:v>
                </c:pt>
              </c:numCache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9!$C$9:$H$9</c:f>
              <c:numCache>
                <c:ptCount val="6"/>
                <c:pt idx="0">
                  <c:v>416</c:v>
                </c:pt>
                <c:pt idx="1">
                  <c:v>67</c:v>
                </c:pt>
                <c:pt idx="2">
                  <c:v>106</c:v>
                </c:pt>
                <c:pt idx="3">
                  <c:v>2</c:v>
                </c:pt>
                <c:pt idx="4">
                  <c:v>0</c:v>
                </c:pt>
                <c:pt idx="5">
                  <c:v>184</c:v>
                </c:pt>
              </c:numCache>
            </c:numRef>
          </c:val>
        </c:ser>
        <c:ser>
          <c:idx val="5"/>
          <c:order val="5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9!$C$10:$H$10</c:f>
              <c:numCache>
                <c:ptCount val="6"/>
                <c:pt idx="0">
                  <c:v>391</c:v>
                </c:pt>
                <c:pt idx="1">
                  <c:v>55</c:v>
                </c:pt>
                <c:pt idx="2">
                  <c:v>68</c:v>
                </c:pt>
                <c:pt idx="3">
                  <c:v>2</c:v>
                </c:pt>
                <c:pt idx="4">
                  <c:v>1</c:v>
                </c:pt>
                <c:pt idx="5">
                  <c:v>227</c:v>
                </c:pt>
              </c:numCache>
            </c:numRef>
          </c:val>
        </c:ser>
        <c:ser>
          <c:idx val="6"/>
          <c:order val="6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9!$C$11:$H$11</c:f>
              <c:numCache>
                <c:ptCount val="6"/>
                <c:pt idx="0">
                  <c:v>406</c:v>
                </c:pt>
                <c:pt idx="1">
                  <c:v>106</c:v>
                </c:pt>
                <c:pt idx="2">
                  <c:v>90</c:v>
                </c:pt>
                <c:pt idx="3">
                  <c:v>4</c:v>
                </c:pt>
                <c:pt idx="4">
                  <c:v>0</c:v>
                </c:pt>
                <c:pt idx="5">
                  <c:v>311</c:v>
                </c:pt>
              </c:numCache>
            </c:numRef>
          </c:val>
        </c:ser>
        <c:ser>
          <c:idx val="7"/>
          <c:order val="7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9!$C$12:$H$12</c:f>
              <c:numCache>
                <c:ptCount val="6"/>
                <c:pt idx="0">
                  <c:v>365</c:v>
                </c:pt>
                <c:pt idx="1">
                  <c:v>34</c:v>
                </c:pt>
                <c:pt idx="2">
                  <c:v>82</c:v>
                </c:pt>
                <c:pt idx="3">
                  <c:v>7</c:v>
                </c:pt>
                <c:pt idx="4">
                  <c:v>1</c:v>
                </c:pt>
                <c:pt idx="5">
                  <c:v>165</c:v>
                </c:pt>
              </c:numCache>
            </c:numRef>
          </c:val>
        </c:ser>
        <c:ser>
          <c:idx val="8"/>
          <c:order val="8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9!$C$13:$H$13</c:f>
              <c:numCache>
                <c:ptCount val="6"/>
                <c:pt idx="0">
                  <c:v>382</c:v>
                </c:pt>
                <c:pt idx="1">
                  <c:v>62</c:v>
                </c:pt>
                <c:pt idx="2">
                  <c:v>73</c:v>
                </c:pt>
                <c:pt idx="3">
                  <c:v>8</c:v>
                </c:pt>
                <c:pt idx="4">
                  <c:v>0</c:v>
                </c:pt>
                <c:pt idx="5">
                  <c:v>172</c:v>
                </c:pt>
              </c:numCache>
            </c:numRef>
          </c:val>
        </c:ser>
        <c:ser>
          <c:idx val="9"/>
          <c:order val="9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9!$C$14:$H$14</c:f>
              <c:numCache>
                <c:ptCount val="6"/>
                <c:pt idx="0">
                  <c:v>349</c:v>
                </c:pt>
                <c:pt idx="1">
                  <c:v>59</c:v>
                </c:pt>
                <c:pt idx="2">
                  <c:v>73</c:v>
                </c:pt>
                <c:pt idx="3">
                  <c:v>3</c:v>
                </c:pt>
                <c:pt idx="4">
                  <c:v>0</c:v>
                </c:pt>
                <c:pt idx="5">
                  <c:v>223</c:v>
                </c:pt>
              </c:numCache>
            </c:numRef>
          </c:val>
        </c:ser>
        <c:ser>
          <c:idx val="10"/>
          <c:order val="1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9!$C$15:$H$15</c:f>
              <c:numCache>
                <c:ptCount val="6"/>
                <c:pt idx="0">
                  <c:v>360</c:v>
                </c:pt>
                <c:pt idx="1">
                  <c:v>53</c:v>
                </c:pt>
                <c:pt idx="2">
                  <c:v>65</c:v>
                </c:pt>
                <c:pt idx="3">
                  <c:v>3</c:v>
                </c:pt>
                <c:pt idx="4">
                  <c:v>0</c:v>
                </c:pt>
                <c:pt idx="5">
                  <c:v>232</c:v>
                </c:pt>
              </c:numCache>
            </c:numRef>
          </c:val>
        </c:ser>
        <c:ser>
          <c:idx val="11"/>
          <c:order val="1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9!$C$16:$H$16</c:f>
              <c:numCache>
                <c:ptCount val="6"/>
                <c:pt idx="0">
                  <c:v>389.7</c:v>
                </c:pt>
                <c:pt idx="1">
                  <c:v>67.8</c:v>
                </c:pt>
                <c:pt idx="2">
                  <c:v>80.3</c:v>
                </c:pt>
                <c:pt idx="3">
                  <c:v>3.5</c:v>
                </c:pt>
                <c:pt idx="4">
                  <c:v>0.2</c:v>
                </c:pt>
                <c:pt idx="5">
                  <c:v>202.4</c:v>
                </c:pt>
              </c:numCache>
            </c:numRef>
          </c:val>
        </c:ser>
        <c:ser>
          <c:idx val="12"/>
          <c:order val="1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9!$C$17:$H$17</c:f>
              <c:numCache>
                <c:ptCount val="6"/>
                <c:pt idx="0">
                  <c:v>378</c:v>
                </c:pt>
                <c:pt idx="1">
                  <c:v>54</c:v>
                </c:pt>
                <c:pt idx="2">
                  <c:v>61</c:v>
                </c:pt>
                <c:pt idx="3">
                  <c:v>4</c:v>
                </c:pt>
                <c:pt idx="4">
                  <c:v>0</c:v>
                </c:pt>
                <c:pt idx="5">
                  <c:v>175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818"/>
          <c:y val="0.35925"/>
          <c:w val="0.0915"/>
          <c:h val="0.259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0.324</cdr:x>
      <cdr:y>0.2605</cdr:y>
    </cdr:from>
    <cdr:to>
      <cdr:x>0.65525</cdr:x>
      <cdr:y>0.2955</cdr:y>
    </cdr:to>
    <cdr:sp>
      <cdr:nvSpPr>
        <cdr:cNvPr id="1" name="TextBox 1"/>
        <cdr:cNvSpPr txBox="1">
          <a:spLocks noChangeArrowheads="1"/>
        </cdr:cNvSpPr>
      </cdr:nvSpPr>
      <cdr:spPr>
        <a:xfrm>
          <a:off x="3095625" y="1552575"/>
          <a:ext cx="31718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全国47都道府県中25番目に多く火災が発生した</a:t>
          </a:r>
        </a:p>
      </cdr:txBody>
    </cdr:sp>
  </cdr:relSizeAnchor>
  <cdr:relSizeAnchor xmlns:cdr="http://schemas.openxmlformats.org/drawingml/2006/chartDrawing">
    <cdr:from>
      <cdr:x>0.6545</cdr:x>
      <cdr:y>0.65025</cdr:y>
    </cdr:from>
    <cdr:to>
      <cdr:x>0.756</cdr:x>
      <cdr:y>0.68525</cdr:y>
    </cdr:to>
    <cdr:sp>
      <cdr:nvSpPr>
        <cdr:cNvPr id="2" name="TextBox 2"/>
        <cdr:cNvSpPr txBox="1">
          <a:spLocks noChangeArrowheads="1"/>
        </cdr:cNvSpPr>
      </cdr:nvSpPr>
      <cdr:spPr>
        <a:xfrm>
          <a:off x="6257925" y="3876675"/>
          <a:ext cx="9715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山口県672件</a:t>
          </a:r>
        </a:p>
      </cdr:txBody>
    </cdr:sp>
  </cdr:relSizeAnchor>
  <cdr:relSizeAnchor xmlns:cdr="http://schemas.openxmlformats.org/drawingml/2006/chartDrawing">
    <cdr:from>
      <cdr:x>0.562</cdr:x>
      <cdr:y>0.89325</cdr:y>
    </cdr:from>
    <cdr:to>
      <cdr:x>0.562</cdr:x>
      <cdr:y>0.89325</cdr:y>
    </cdr:to>
    <cdr:sp>
      <cdr:nvSpPr>
        <cdr:cNvPr id="3" name="Line 3"/>
        <cdr:cNvSpPr>
          <a:spLocks/>
        </cdr:cNvSpPr>
      </cdr:nvSpPr>
      <cdr:spPr>
        <a:xfrm>
          <a:off x="537210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0.60525</cdr:x>
      <cdr:y>0.68575</cdr:y>
    </cdr:from>
    <cdr:to>
      <cdr:x>0.6545</cdr:x>
      <cdr:y>0.8125</cdr:y>
    </cdr:to>
    <cdr:sp>
      <cdr:nvSpPr>
        <cdr:cNvPr id="4" name="Line 4"/>
        <cdr:cNvSpPr>
          <a:spLocks/>
        </cdr:cNvSpPr>
      </cdr:nvSpPr>
      <cdr:spPr>
        <a:xfrm flipH="1">
          <a:off x="5791200" y="4086225"/>
          <a:ext cx="4667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27</xdr:row>
      <xdr:rowOff>9525</xdr:rowOff>
    </xdr:from>
    <xdr:to>
      <xdr:col>12</xdr:col>
      <xdr:colOff>666750</xdr:colOff>
      <xdr:row>62</xdr:row>
      <xdr:rowOff>9525</xdr:rowOff>
    </xdr:to>
    <xdr:graphicFrame>
      <xdr:nvGraphicFramePr>
        <xdr:cNvPr id="1" name="Chart 5"/>
        <xdr:cNvGraphicFramePr/>
      </xdr:nvGraphicFramePr>
      <xdr:xfrm>
        <a:off x="9525" y="4848225"/>
        <a:ext cx="1135380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9525</xdr:rowOff>
    </xdr:from>
    <xdr:to>
      <xdr:col>13</xdr:col>
      <xdr:colOff>666750</xdr:colOff>
      <xdr:row>61</xdr:row>
      <xdr:rowOff>28575</xdr:rowOff>
    </xdr:to>
    <xdr:graphicFrame>
      <xdr:nvGraphicFramePr>
        <xdr:cNvPr id="1" name="Chart 3"/>
        <xdr:cNvGraphicFramePr/>
      </xdr:nvGraphicFramePr>
      <xdr:xfrm>
        <a:off x="9525" y="4467225"/>
        <a:ext cx="100584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14</xdr:col>
      <xdr:colOff>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9525" y="9525"/>
        <a:ext cx="950595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676275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9525" y="19050"/>
        <a:ext cx="958215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13</xdr:col>
      <xdr:colOff>666750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19050" y="19050"/>
        <a:ext cx="95631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14</xdr:col>
      <xdr:colOff>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19050" y="19050"/>
        <a:ext cx="95821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13</xdr:col>
      <xdr:colOff>657225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95535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13</xdr:col>
      <xdr:colOff>666750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9525" y="9525"/>
        <a:ext cx="957262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13</xdr:col>
      <xdr:colOff>676275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19050" y="19050"/>
        <a:ext cx="957262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50</xdr:row>
      <xdr:rowOff>9525</xdr:rowOff>
    </xdr:from>
    <xdr:to>
      <xdr:col>13</xdr:col>
      <xdr:colOff>676275</xdr:colOff>
      <xdr:row>84</xdr:row>
      <xdr:rowOff>152400</xdr:rowOff>
    </xdr:to>
    <xdr:graphicFrame>
      <xdr:nvGraphicFramePr>
        <xdr:cNvPr id="1" name="Chart 1"/>
        <xdr:cNvGraphicFramePr/>
      </xdr:nvGraphicFramePr>
      <xdr:xfrm>
        <a:off x="19050" y="8582025"/>
        <a:ext cx="957262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14</xdr:col>
      <xdr:colOff>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19050" y="19050"/>
        <a:ext cx="95821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0.72875</cdr:x>
      <cdr:y>0.086</cdr:y>
    </cdr:from>
    <cdr:to>
      <cdr:x>0.73675</cdr:x>
      <cdr:y>0.11475</cdr:y>
    </cdr:to>
    <cdr:sp>
      <cdr:nvSpPr>
        <cdr:cNvPr id="1" name="TextBox 1"/>
        <cdr:cNvSpPr txBox="1">
          <a:spLocks noChangeArrowheads="1"/>
        </cdr:cNvSpPr>
      </cdr:nvSpPr>
      <cdr:spPr>
        <a:xfrm>
          <a:off x="6981825" y="514350"/>
          <a:ext cx="76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0.84475</cdr:x>
      <cdr:y>0.17</cdr:y>
    </cdr:from>
    <cdr:to>
      <cdr:x>0.951</cdr:x>
      <cdr:y>0.24175</cdr:y>
    </cdr:to>
    <cdr:sp>
      <cdr:nvSpPr>
        <cdr:cNvPr id="2" name="TextBox 2"/>
        <cdr:cNvSpPr txBox="1">
          <a:spLocks noChangeArrowheads="1"/>
        </cdr:cNvSpPr>
      </cdr:nvSpPr>
      <cdr:spPr>
        <a:xfrm>
          <a:off x="8096250" y="1009650"/>
          <a:ext cx="1019175" cy="4286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建物火災件数
合計３７８件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14</xdr:col>
      <xdr:colOff>28575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38100" y="0"/>
        <a:ext cx="95916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13</xdr:col>
      <xdr:colOff>676275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958215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14</xdr:col>
      <xdr:colOff>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9525" y="9525"/>
        <a:ext cx="95916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</cdr:x>
      <cdr:y>0.1945</cdr:y>
    </cdr:from>
    <cdr:to>
      <cdr:x>0.784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4676775" y="1152525"/>
          <a:ext cx="2962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人　口　１　万　人　当　た　り　件　数</a:t>
          </a:r>
        </a:p>
      </cdr:txBody>
    </cdr:sp>
  </cdr:relSizeAnchor>
  <cdr:relSizeAnchor xmlns:cdr="http://schemas.openxmlformats.org/drawingml/2006/chartDrawing">
    <cdr:from>
      <cdr:x>0.595</cdr:x>
      <cdr:y>0.41625</cdr:y>
    </cdr:from>
    <cdr:to>
      <cdr:x>0.687</cdr:x>
      <cdr:y>0.4515</cdr:y>
    </cdr:to>
    <cdr:sp>
      <cdr:nvSpPr>
        <cdr:cNvPr id="2" name="TextBox 2"/>
        <cdr:cNvSpPr txBox="1">
          <a:spLocks noChangeArrowheads="1"/>
        </cdr:cNvSpPr>
      </cdr:nvSpPr>
      <cdr:spPr>
        <a:xfrm>
          <a:off x="5791200" y="2476500"/>
          <a:ext cx="8953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山口県４．51</a:t>
          </a:r>
        </a:p>
      </cdr:txBody>
    </cdr:sp>
  </cdr:relSizeAnchor>
  <cdr:relSizeAnchor xmlns:cdr="http://schemas.openxmlformats.org/drawingml/2006/chartDrawing">
    <cdr:from>
      <cdr:x>0.5435</cdr:x>
      <cdr:y>0.452</cdr:y>
    </cdr:from>
    <cdr:to>
      <cdr:x>0.595</cdr:x>
      <cdr:y>0.54475</cdr:y>
    </cdr:to>
    <cdr:sp>
      <cdr:nvSpPr>
        <cdr:cNvPr id="3" name="Line 3"/>
        <cdr:cNvSpPr>
          <a:spLocks/>
        </cdr:cNvSpPr>
      </cdr:nvSpPr>
      <cdr:spPr>
        <a:xfrm flipH="1">
          <a:off x="5295900" y="2686050"/>
          <a:ext cx="5048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50</xdr:row>
      <xdr:rowOff>19050</xdr:rowOff>
    </xdr:from>
    <xdr:to>
      <xdr:col>14</xdr:col>
      <xdr:colOff>0</xdr:colOff>
      <xdr:row>84</xdr:row>
      <xdr:rowOff>152400</xdr:rowOff>
    </xdr:to>
    <xdr:graphicFrame>
      <xdr:nvGraphicFramePr>
        <xdr:cNvPr id="1" name="Chart 2"/>
        <xdr:cNvGraphicFramePr/>
      </xdr:nvGraphicFramePr>
      <xdr:xfrm>
        <a:off x="19050" y="8591550"/>
        <a:ext cx="97440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0.36675</cdr:x>
      <cdr:y>0.24375</cdr:y>
    </cdr:from>
    <cdr:to>
      <cdr:x>0.632</cdr:x>
      <cdr:y>0.27875</cdr:y>
    </cdr:to>
    <cdr:sp>
      <cdr:nvSpPr>
        <cdr:cNvPr id="1" name="TextBox 1"/>
        <cdr:cNvSpPr txBox="1">
          <a:spLocks noChangeArrowheads="1"/>
        </cdr:cNvSpPr>
      </cdr:nvSpPr>
      <cdr:spPr>
        <a:xfrm>
          <a:off x="3514725" y="1457325"/>
          <a:ext cx="2543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全国４７都道府県中多い方から27番目</a:t>
          </a:r>
        </a:p>
      </cdr:txBody>
    </cdr:sp>
  </cdr:relSizeAnchor>
  <cdr:relSizeAnchor xmlns:cdr="http://schemas.openxmlformats.org/drawingml/2006/chartDrawing">
    <cdr:from>
      <cdr:x>0.4255</cdr:x>
      <cdr:y>0.5635</cdr:y>
    </cdr:from>
    <cdr:to>
      <cdr:x>0.52775</cdr:x>
      <cdr:y>0.5985</cdr:y>
    </cdr:to>
    <cdr:sp>
      <cdr:nvSpPr>
        <cdr:cNvPr id="2" name="TextBox 2"/>
        <cdr:cNvSpPr txBox="1">
          <a:spLocks noChangeArrowheads="1"/>
        </cdr:cNvSpPr>
      </cdr:nvSpPr>
      <cdr:spPr>
        <a:xfrm>
          <a:off x="4076700" y="3362325"/>
          <a:ext cx="9810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山口県32人</a:t>
          </a:r>
        </a:p>
      </cdr:txBody>
    </cdr:sp>
  </cdr:relSizeAnchor>
  <cdr:relSizeAnchor xmlns:cdr="http://schemas.openxmlformats.org/drawingml/2006/chartDrawing">
    <cdr:from>
      <cdr:x>0.52825</cdr:x>
      <cdr:y>0.59475</cdr:y>
    </cdr:from>
    <cdr:to>
      <cdr:x>0.597</cdr:x>
      <cdr:y>0.73375</cdr:y>
    </cdr:to>
    <cdr:sp>
      <cdr:nvSpPr>
        <cdr:cNvPr id="3" name="Line 4"/>
        <cdr:cNvSpPr>
          <a:spLocks/>
        </cdr:cNvSpPr>
      </cdr:nvSpPr>
      <cdr:spPr>
        <a:xfrm>
          <a:off x="5057775" y="3552825"/>
          <a:ext cx="6572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13</xdr:col>
      <xdr:colOff>676275</xdr:colOff>
      <xdr:row>84</xdr:row>
      <xdr:rowOff>152400</xdr:rowOff>
    </xdr:to>
    <xdr:graphicFrame>
      <xdr:nvGraphicFramePr>
        <xdr:cNvPr id="1" name="Chart 1"/>
        <xdr:cNvGraphicFramePr/>
      </xdr:nvGraphicFramePr>
      <xdr:xfrm>
        <a:off x="0" y="8572500"/>
        <a:ext cx="95916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</cdr:x>
      <cdr:y>0.19325</cdr:y>
    </cdr:from>
    <cdr:to>
      <cdr:x>0.597</cdr:x>
      <cdr:y>0.22025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1152525"/>
          <a:ext cx="18288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dist">
          <a:spAutoFit/>
        </a:bodyPr>
        <a:p>
          <a:pPr algn="dist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人　口　１　０　万　人　当　た　り　件　数</a:t>
          </a:r>
        </a:p>
      </cdr:txBody>
    </cdr:sp>
  </cdr:relSizeAnchor>
  <cdr:relSizeAnchor xmlns:cdr="http://schemas.openxmlformats.org/drawingml/2006/chartDrawing">
    <cdr:from>
      <cdr:x>0.16325</cdr:x>
      <cdr:y>0.25025</cdr:y>
    </cdr:from>
    <cdr:to>
      <cdr:x>0.24975</cdr:x>
      <cdr:y>0.28375</cdr:y>
    </cdr:to>
    <cdr:sp>
      <cdr:nvSpPr>
        <cdr:cNvPr id="2" name="TextBox 3"/>
        <cdr:cNvSpPr txBox="1">
          <a:spLocks noChangeArrowheads="1"/>
        </cdr:cNvSpPr>
      </cdr:nvSpPr>
      <cdr:spPr>
        <a:xfrm>
          <a:off x="1562100" y="1495425"/>
          <a:ext cx="8286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0" i="0" u="none" baseline="0">
              <a:latin typeface="ＭＳ Ｐゴシック"/>
              <a:ea typeface="ＭＳ Ｐゴシック"/>
              <a:cs typeface="ＭＳ Ｐゴシック"/>
            </a:rPr>
            <a:t>山口県2.15</a:t>
          </a:r>
        </a:p>
      </cdr:txBody>
    </cdr:sp>
  </cdr:relSizeAnchor>
  <cdr:relSizeAnchor xmlns:cdr="http://schemas.openxmlformats.org/drawingml/2006/chartDrawing">
    <cdr:from>
      <cdr:x>0.25025</cdr:x>
      <cdr:y>0.284</cdr:y>
    </cdr:from>
    <cdr:to>
      <cdr:x>0.29025</cdr:x>
      <cdr:y>0.4255</cdr:y>
    </cdr:to>
    <cdr:sp>
      <cdr:nvSpPr>
        <cdr:cNvPr id="3" name="Line 4"/>
        <cdr:cNvSpPr>
          <a:spLocks/>
        </cdr:cNvSpPr>
      </cdr:nvSpPr>
      <cdr:spPr>
        <a:xfrm>
          <a:off x="2390775" y="1695450"/>
          <a:ext cx="3810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50</xdr:row>
      <xdr:rowOff>19050</xdr:rowOff>
    </xdr:from>
    <xdr:to>
      <xdr:col>13</xdr:col>
      <xdr:colOff>676275</xdr:colOff>
      <xdr:row>85</xdr:row>
      <xdr:rowOff>0</xdr:rowOff>
    </xdr:to>
    <xdr:graphicFrame>
      <xdr:nvGraphicFramePr>
        <xdr:cNvPr id="1" name="Chart 1"/>
        <xdr:cNvGraphicFramePr/>
      </xdr:nvGraphicFramePr>
      <xdr:xfrm>
        <a:off x="19050" y="8591550"/>
        <a:ext cx="957262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0.35675</cdr:x>
      <cdr:y>0.19475</cdr:y>
    </cdr:from>
    <cdr:to>
      <cdr:x>0.65575</cdr:x>
      <cdr:y>0.23425</cdr:y>
    </cdr:to>
    <cdr:sp>
      <cdr:nvSpPr>
        <cdr:cNvPr id="1" name="Rectangle 1"/>
        <cdr:cNvSpPr>
          <a:spLocks/>
        </cdr:cNvSpPr>
      </cdr:nvSpPr>
      <cdr:spPr>
        <a:xfrm>
          <a:off x="4048125" y="1162050"/>
          <a:ext cx="33909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75" b="0" i="0" u="none" baseline="0">
              <a:latin typeface="ＭＳ Ｐゴシック"/>
              <a:ea typeface="ＭＳ Ｐゴシック"/>
              <a:cs typeface="ＭＳ Ｐゴシック"/>
            </a:rPr>
            <a:t>人 口 １ 万 人 当 た り 件 数 </a:t>
          </a:r>
        </a:p>
      </cdr:txBody>
    </cdr:sp>
  </cdr:relSizeAnchor>
  <cdr:relSizeAnchor xmlns:cdr="http://schemas.openxmlformats.org/drawingml/2006/chartDrawing">
    <cdr:from>
      <cdr:x>0.13425</cdr:x>
      <cdr:y>0.4685</cdr:y>
    </cdr:from>
    <cdr:to>
      <cdr:x>0.86475</cdr:x>
      <cdr:y>0.4685</cdr:y>
    </cdr:to>
    <cdr:sp>
      <cdr:nvSpPr>
        <cdr:cNvPr id="2" name="Line 2"/>
        <cdr:cNvSpPr>
          <a:spLocks/>
        </cdr:cNvSpPr>
      </cdr:nvSpPr>
      <cdr:spPr>
        <a:xfrm>
          <a:off x="1524000" y="2809875"/>
          <a:ext cx="829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0.81375</cdr:x>
      <cdr:y>0.446</cdr:y>
    </cdr:from>
    <cdr:to>
      <cdr:x>0.90775</cdr:x>
      <cdr:y>0.4915</cdr:y>
    </cdr:to>
    <cdr:sp>
      <cdr:nvSpPr>
        <cdr:cNvPr id="3" name="Rectangle 3"/>
        <cdr:cNvSpPr>
          <a:spLocks/>
        </cdr:cNvSpPr>
      </cdr:nvSpPr>
      <cdr:spPr>
        <a:xfrm>
          <a:off x="9229725" y="2667000"/>
          <a:ext cx="10668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75" b="0" i="0" u="none" baseline="0">
              <a:latin typeface="ＭＳ Ｐゴシック"/>
              <a:ea typeface="ＭＳ Ｐゴシック"/>
              <a:cs typeface="ＭＳ Ｐゴシック"/>
            </a:rPr>
            <a:t>5.59（平均）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8.75390625" style="0" bestFit="1" customWidth="1"/>
    <col min="2" max="2" width="44.625" style="0" customWidth="1"/>
  </cols>
  <sheetData>
    <row r="1" spans="1:4" ht="23.25" customHeight="1">
      <c r="A1" s="725" t="s">
        <v>307</v>
      </c>
      <c r="B1" s="725"/>
      <c r="C1" s="725"/>
      <c r="D1" s="725"/>
    </row>
    <row r="2" spans="1:4" s="3" customFormat="1" ht="18" customHeight="1">
      <c r="A2" s="4" t="s">
        <v>303</v>
      </c>
      <c r="B2" s="4" t="s">
        <v>308</v>
      </c>
      <c r="C2" s="4" t="s">
        <v>305</v>
      </c>
      <c r="D2" s="4" t="s">
        <v>306</v>
      </c>
    </row>
    <row r="3" spans="1:4" s="3" customFormat="1" ht="18" customHeight="1">
      <c r="A3" s="6">
        <v>1</v>
      </c>
      <c r="B3" s="6" t="s">
        <v>532</v>
      </c>
      <c r="C3" s="7"/>
      <c r="D3" s="7" t="s">
        <v>309</v>
      </c>
    </row>
    <row r="4" spans="1:4" s="3" customFormat="1" ht="18" customHeight="1">
      <c r="A4" s="3">
        <v>2</v>
      </c>
      <c r="B4" s="3" t="s">
        <v>531</v>
      </c>
      <c r="C4" s="4"/>
      <c r="D4" s="4" t="s">
        <v>309</v>
      </c>
    </row>
    <row r="5" spans="1:4" s="3" customFormat="1" ht="18" customHeight="1">
      <c r="A5" s="6">
        <v>3</v>
      </c>
      <c r="B5" s="6" t="s">
        <v>530</v>
      </c>
      <c r="C5" s="7"/>
      <c r="D5" s="7" t="s">
        <v>309</v>
      </c>
    </row>
    <row r="6" spans="1:4" s="3" customFormat="1" ht="18" customHeight="1">
      <c r="A6" s="3">
        <v>4</v>
      </c>
      <c r="B6" s="3" t="s">
        <v>529</v>
      </c>
      <c r="C6" s="4"/>
      <c r="D6" s="4" t="s">
        <v>309</v>
      </c>
    </row>
    <row r="7" spans="1:4" s="3" customFormat="1" ht="18" customHeight="1">
      <c r="A7" s="6">
        <v>5</v>
      </c>
      <c r="B7" s="6" t="s">
        <v>355</v>
      </c>
      <c r="C7" s="7" t="s">
        <v>309</v>
      </c>
      <c r="D7" s="7"/>
    </row>
    <row r="8" spans="1:4" s="3" customFormat="1" ht="18" customHeight="1">
      <c r="A8" s="3">
        <v>6</v>
      </c>
      <c r="B8" s="3" t="s">
        <v>533</v>
      </c>
      <c r="C8" s="4"/>
      <c r="D8" s="4" t="s">
        <v>309</v>
      </c>
    </row>
    <row r="9" spans="1:4" s="3" customFormat="1" ht="18" customHeight="1">
      <c r="A9" s="6">
        <v>7</v>
      </c>
      <c r="B9" s="6" t="s">
        <v>534</v>
      </c>
      <c r="C9" s="7"/>
      <c r="D9" s="7" t="s">
        <v>309</v>
      </c>
    </row>
    <row r="10" spans="1:4" s="3" customFormat="1" ht="18" customHeight="1">
      <c r="A10" s="3">
        <v>8</v>
      </c>
      <c r="B10" s="3" t="s">
        <v>535</v>
      </c>
      <c r="C10" s="4" t="s">
        <v>309</v>
      </c>
      <c r="D10" s="4"/>
    </row>
    <row r="11" spans="1:4" s="3" customFormat="1" ht="18" customHeight="1">
      <c r="A11" s="6">
        <v>9</v>
      </c>
      <c r="B11" s="6" t="s">
        <v>357</v>
      </c>
      <c r="C11" s="7" t="s">
        <v>309</v>
      </c>
      <c r="D11" s="7"/>
    </row>
    <row r="12" spans="1:4" s="3" customFormat="1" ht="18" customHeight="1">
      <c r="A12" s="3">
        <v>10</v>
      </c>
      <c r="B12" s="3" t="s">
        <v>328</v>
      </c>
      <c r="C12" s="4" t="s">
        <v>309</v>
      </c>
      <c r="D12" s="4"/>
    </row>
    <row r="13" spans="1:4" s="3" customFormat="1" ht="18" customHeight="1">
      <c r="A13" s="6">
        <v>11</v>
      </c>
      <c r="B13" s="6" t="s">
        <v>304</v>
      </c>
      <c r="C13" s="7" t="s">
        <v>309</v>
      </c>
      <c r="D13" s="7"/>
    </row>
    <row r="14" spans="1:4" s="3" customFormat="1" ht="18" customHeight="1">
      <c r="A14" s="3">
        <v>12</v>
      </c>
      <c r="B14" s="3" t="s">
        <v>352</v>
      </c>
      <c r="C14" s="4" t="s">
        <v>309</v>
      </c>
      <c r="D14" s="4"/>
    </row>
    <row r="15" spans="1:4" s="3" customFormat="1" ht="18" customHeight="1">
      <c r="A15" s="6">
        <v>13</v>
      </c>
      <c r="B15" s="6" t="s">
        <v>353</v>
      </c>
      <c r="C15" s="7" t="s">
        <v>309</v>
      </c>
      <c r="D15" s="7"/>
    </row>
    <row r="16" spans="1:4" s="3" customFormat="1" ht="18" customHeight="1">
      <c r="A16" s="3">
        <v>14</v>
      </c>
      <c r="B16" s="3" t="s">
        <v>536</v>
      </c>
      <c r="C16" s="4" t="s">
        <v>309</v>
      </c>
      <c r="D16" s="4"/>
    </row>
    <row r="17" spans="1:4" s="3" customFormat="1" ht="18" customHeight="1">
      <c r="A17" s="6">
        <v>15</v>
      </c>
      <c r="B17" s="6" t="s">
        <v>537</v>
      </c>
      <c r="C17" s="7" t="s">
        <v>309</v>
      </c>
      <c r="D17" s="7"/>
    </row>
    <row r="18" spans="1:4" s="3" customFormat="1" ht="18" customHeight="1">
      <c r="A18" s="3">
        <v>16</v>
      </c>
      <c r="B18" s="3" t="s">
        <v>538</v>
      </c>
      <c r="C18" s="4" t="s">
        <v>309</v>
      </c>
      <c r="D18" s="4"/>
    </row>
    <row r="19" spans="1:7" s="3" customFormat="1" ht="18" customHeight="1">
      <c r="A19" s="6">
        <v>17</v>
      </c>
      <c r="B19" s="6" t="s">
        <v>539</v>
      </c>
      <c r="C19" s="7" t="s">
        <v>309</v>
      </c>
      <c r="D19" s="7"/>
      <c r="E19" s="8"/>
      <c r="F19" s="8"/>
      <c r="G19" s="8"/>
    </row>
    <row r="20" spans="1:7" s="3" customFormat="1" ht="18" customHeight="1">
      <c r="A20" s="3">
        <v>18</v>
      </c>
      <c r="B20" s="8" t="s">
        <v>354</v>
      </c>
      <c r="C20" s="9" t="s">
        <v>309</v>
      </c>
      <c r="D20" s="9"/>
      <c r="E20" s="8"/>
      <c r="F20" s="8"/>
      <c r="G20" s="8"/>
    </row>
    <row r="21" spans="1:7" s="3" customFormat="1" ht="18" customHeight="1">
      <c r="A21" s="6">
        <v>19</v>
      </c>
      <c r="B21" s="6" t="s">
        <v>526</v>
      </c>
      <c r="C21" s="7" t="s">
        <v>309</v>
      </c>
      <c r="D21" s="7"/>
      <c r="E21" s="8"/>
      <c r="F21" s="8"/>
      <c r="G21" s="8"/>
    </row>
    <row r="22" spans="1:7" s="3" customFormat="1" ht="18" customHeight="1">
      <c r="A22" s="3">
        <v>20</v>
      </c>
      <c r="B22" s="3" t="s">
        <v>527</v>
      </c>
      <c r="C22" s="4" t="s">
        <v>309</v>
      </c>
      <c r="D22" s="4"/>
      <c r="E22" s="8"/>
      <c r="F22" s="8"/>
      <c r="G22" s="8"/>
    </row>
    <row r="23" spans="1:7" s="3" customFormat="1" ht="18" customHeight="1">
      <c r="A23" s="6">
        <v>21</v>
      </c>
      <c r="B23" s="6" t="s">
        <v>0</v>
      </c>
      <c r="C23" s="7"/>
      <c r="D23" s="7" t="s">
        <v>1</v>
      </c>
      <c r="E23" s="8"/>
      <c r="F23" s="8"/>
      <c r="G23" s="8"/>
    </row>
    <row r="24" spans="1:7" s="3" customFormat="1" ht="18" customHeight="1">
      <c r="A24" s="8">
        <v>22</v>
      </c>
      <c r="B24" s="8" t="s">
        <v>540</v>
      </c>
      <c r="C24" s="9"/>
      <c r="D24" s="9" t="s">
        <v>2</v>
      </c>
      <c r="E24" s="8"/>
      <c r="F24" s="8"/>
      <c r="G24" s="8"/>
    </row>
    <row r="25" spans="1:7" s="3" customFormat="1" ht="18" customHeight="1">
      <c r="A25" s="6">
        <v>23</v>
      </c>
      <c r="B25" s="6" t="s">
        <v>541</v>
      </c>
      <c r="C25" s="7"/>
      <c r="D25" s="7" t="s">
        <v>1</v>
      </c>
      <c r="E25" s="8"/>
      <c r="F25" s="8"/>
      <c r="G25" s="8"/>
    </row>
    <row r="26" spans="1:7" s="3" customFormat="1" ht="18" customHeight="1">
      <c r="A26" s="8">
        <v>24</v>
      </c>
      <c r="B26" s="8" t="s">
        <v>542</v>
      </c>
      <c r="C26" s="9"/>
      <c r="D26" s="9" t="s">
        <v>2</v>
      </c>
      <c r="E26" s="8"/>
      <c r="F26" s="8"/>
      <c r="G26" s="8"/>
    </row>
    <row r="27" spans="1:7" s="3" customFormat="1" ht="18" customHeight="1">
      <c r="A27" s="6">
        <v>25</v>
      </c>
      <c r="B27" s="6" t="s">
        <v>3</v>
      </c>
      <c r="C27" s="6"/>
      <c r="D27" s="7" t="s">
        <v>1</v>
      </c>
      <c r="E27" s="8"/>
      <c r="F27" s="8"/>
      <c r="G27" s="8"/>
    </row>
    <row r="28" spans="1:7" s="3" customFormat="1" ht="18" customHeight="1">
      <c r="A28" s="8">
        <v>26</v>
      </c>
      <c r="B28" s="8" t="s">
        <v>4</v>
      </c>
      <c r="C28" s="8"/>
      <c r="D28" s="9" t="s">
        <v>2</v>
      </c>
      <c r="E28" s="8"/>
      <c r="F28" s="8"/>
      <c r="G28" s="8"/>
    </row>
    <row r="29" spans="1:4" s="3" customFormat="1" ht="18" customHeight="1">
      <c r="A29" s="6">
        <v>27</v>
      </c>
      <c r="B29" s="6" t="s">
        <v>5</v>
      </c>
      <c r="C29" s="6"/>
      <c r="D29" s="7" t="s">
        <v>1</v>
      </c>
    </row>
    <row r="30" spans="1:4" s="3" customFormat="1" ht="18" customHeight="1">
      <c r="A30" s="8">
        <v>28</v>
      </c>
      <c r="B30" s="8" t="s">
        <v>6</v>
      </c>
      <c r="C30" s="8"/>
      <c r="D30" s="9" t="s">
        <v>2</v>
      </c>
    </row>
    <row r="31" spans="1:4" s="3" customFormat="1" ht="18" customHeight="1">
      <c r="A31" s="6">
        <v>29</v>
      </c>
      <c r="B31" s="6" t="s">
        <v>736</v>
      </c>
      <c r="C31" s="6"/>
      <c r="D31" s="7" t="s">
        <v>1</v>
      </c>
    </row>
    <row r="32" spans="1:4" s="3" customFormat="1" ht="18" customHeight="1">
      <c r="A32" s="8">
        <v>30</v>
      </c>
      <c r="B32" s="8" t="s">
        <v>543</v>
      </c>
      <c r="C32" s="8"/>
      <c r="D32" s="9" t="s">
        <v>2</v>
      </c>
    </row>
    <row r="33" spans="1:4" s="3" customFormat="1" ht="18" customHeight="1">
      <c r="A33" s="6">
        <v>31</v>
      </c>
      <c r="B33" s="6" t="s">
        <v>356</v>
      </c>
      <c r="C33" s="6"/>
      <c r="D33" s="7" t="s">
        <v>1</v>
      </c>
    </row>
    <row r="34" spans="1:4" s="3" customFormat="1" ht="18" customHeight="1">
      <c r="A34" s="8">
        <v>32</v>
      </c>
      <c r="B34" s="8" t="s">
        <v>544</v>
      </c>
      <c r="C34" s="8"/>
      <c r="D34" s="9" t="s">
        <v>2</v>
      </c>
    </row>
    <row r="35" spans="1:4" s="3" customFormat="1" ht="15" customHeight="1">
      <c r="A35" s="8"/>
      <c r="B35" s="8"/>
      <c r="C35" s="8"/>
      <c r="D35" s="8"/>
    </row>
    <row r="36" spans="1:4" s="3" customFormat="1" ht="13.5">
      <c r="A36" s="8"/>
      <c r="B36" s="8"/>
      <c r="C36" s="8"/>
      <c r="D36" s="8"/>
    </row>
    <row r="37" spans="1:4" s="3" customFormat="1" ht="13.5">
      <c r="A37" s="8"/>
      <c r="B37" s="8"/>
      <c r="C37" s="8"/>
      <c r="D37" s="8"/>
    </row>
  </sheetData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11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V55"/>
  <sheetViews>
    <sheetView zoomScale="85" zoomScaleNormal="85" workbookViewId="0" topLeftCell="A1">
      <pane ySplit="5" topLeftCell="BM6" activePane="bottomLeft" state="frozen"/>
      <selection pane="topLeft" activeCell="H25" sqref="H25"/>
      <selection pane="bottomLeft" activeCell="A1" sqref="A1"/>
    </sheetView>
  </sheetViews>
  <sheetFormatPr defaultColWidth="9.00390625" defaultRowHeight="13.5"/>
  <cols>
    <col min="1" max="1" width="3.75390625" style="1" customWidth="1"/>
    <col min="2" max="2" width="7.625" style="1" customWidth="1"/>
    <col min="3" max="17" width="4.875" style="10" customWidth="1"/>
    <col min="18" max="18" width="5.50390625" style="10" customWidth="1"/>
    <col min="19" max="20" width="4.625" style="10" customWidth="1"/>
    <col min="21" max="22" width="4.875" style="10" customWidth="1"/>
    <col min="23" max="26" width="4.625" style="10" customWidth="1"/>
    <col min="27" max="28" width="7.625" style="10" customWidth="1"/>
    <col min="29" max="31" width="8.625" style="10" customWidth="1"/>
    <col min="32" max="37" width="7.25390625" style="10" customWidth="1"/>
    <col min="38" max="38" width="9.75390625" style="10" customWidth="1"/>
    <col min="39" max="43" width="9.00390625" style="10" customWidth="1"/>
    <col min="44" max="16384" width="9.00390625" style="1" customWidth="1"/>
  </cols>
  <sheetData>
    <row r="1" spans="1:23" ht="19.5" customHeight="1">
      <c r="A1" s="10"/>
      <c r="B1" s="10"/>
      <c r="E1" s="625"/>
      <c r="F1" s="625"/>
      <c r="V1" s="30" t="s">
        <v>312</v>
      </c>
      <c r="W1" s="31" t="s">
        <v>127</v>
      </c>
    </row>
    <row r="2" spans="1:38" ht="19.5" customHeight="1" thickBot="1">
      <c r="A2" s="10"/>
      <c r="B2" s="10"/>
      <c r="E2" s="682"/>
      <c r="AG2" s="58"/>
      <c r="AH2" s="58"/>
      <c r="AI2" s="58"/>
      <c r="AJ2" s="58"/>
      <c r="AK2" s="58"/>
      <c r="AL2" s="58"/>
    </row>
    <row r="3" spans="1:38" ht="42" customHeight="1">
      <c r="A3" s="795"/>
      <c r="B3" s="796"/>
      <c r="C3" s="801" t="s">
        <v>128</v>
      </c>
      <c r="D3" s="802"/>
      <c r="E3" s="802"/>
      <c r="F3" s="802"/>
      <c r="G3" s="802"/>
      <c r="H3" s="802"/>
      <c r="I3" s="803"/>
      <c r="J3" s="790" t="s">
        <v>129</v>
      </c>
      <c r="K3" s="802"/>
      <c r="L3" s="802"/>
      <c r="M3" s="791"/>
      <c r="N3" s="787" t="s">
        <v>130</v>
      </c>
      <c r="O3" s="788"/>
      <c r="P3" s="788"/>
      <c r="Q3" s="789"/>
      <c r="R3" s="784" t="s">
        <v>118</v>
      </c>
      <c r="S3" s="787" t="s">
        <v>131</v>
      </c>
      <c r="T3" s="788"/>
      <c r="U3" s="788"/>
      <c r="V3" s="789"/>
      <c r="W3" s="787" t="s">
        <v>132</v>
      </c>
      <c r="X3" s="788"/>
      <c r="Y3" s="788"/>
      <c r="Z3" s="789"/>
      <c r="AA3" s="790" t="s">
        <v>133</v>
      </c>
      <c r="AB3" s="791"/>
      <c r="AC3" s="818" t="s">
        <v>134</v>
      </c>
      <c r="AD3" s="819"/>
      <c r="AE3" s="819"/>
      <c r="AF3" s="819"/>
      <c r="AG3" s="819"/>
      <c r="AH3" s="819"/>
      <c r="AI3" s="819"/>
      <c r="AJ3" s="820"/>
      <c r="AK3" s="820"/>
      <c r="AL3" s="821"/>
    </row>
    <row r="4" spans="1:38" ht="27" customHeight="1">
      <c r="A4" s="797"/>
      <c r="B4" s="798"/>
      <c r="C4" s="822" t="s">
        <v>105</v>
      </c>
      <c r="D4" s="810" t="s">
        <v>106</v>
      </c>
      <c r="E4" s="810" t="s">
        <v>107</v>
      </c>
      <c r="F4" s="810" t="s">
        <v>108</v>
      </c>
      <c r="G4" s="810" t="s">
        <v>109</v>
      </c>
      <c r="H4" s="810" t="s">
        <v>110</v>
      </c>
      <c r="I4" s="806" t="s">
        <v>135</v>
      </c>
      <c r="J4" s="816" t="s">
        <v>113</v>
      </c>
      <c r="K4" s="793" t="s">
        <v>114</v>
      </c>
      <c r="L4" s="804" t="s">
        <v>136</v>
      </c>
      <c r="M4" s="806" t="s">
        <v>135</v>
      </c>
      <c r="N4" s="774" t="s">
        <v>137</v>
      </c>
      <c r="O4" s="793" t="s">
        <v>138</v>
      </c>
      <c r="P4" s="793" t="s">
        <v>139</v>
      </c>
      <c r="Q4" s="808" t="s">
        <v>135</v>
      </c>
      <c r="R4" s="785"/>
      <c r="S4" s="774" t="s">
        <v>140</v>
      </c>
      <c r="T4" s="793" t="s">
        <v>141</v>
      </c>
      <c r="U4" s="793" t="s">
        <v>110</v>
      </c>
      <c r="V4" s="808" t="s">
        <v>135</v>
      </c>
      <c r="W4" s="774" t="s">
        <v>140</v>
      </c>
      <c r="X4" s="793" t="s">
        <v>141</v>
      </c>
      <c r="Y4" s="793" t="s">
        <v>110</v>
      </c>
      <c r="Z4" s="808" t="s">
        <v>135</v>
      </c>
      <c r="AA4" s="812" t="s">
        <v>142</v>
      </c>
      <c r="AB4" s="814" t="s">
        <v>143</v>
      </c>
      <c r="AC4" s="836" t="s">
        <v>144</v>
      </c>
      <c r="AD4" s="837"/>
      <c r="AE4" s="837"/>
      <c r="AF4" s="793" t="s">
        <v>145</v>
      </c>
      <c r="AG4" s="810" t="s">
        <v>146</v>
      </c>
      <c r="AH4" s="810" t="s">
        <v>147</v>
      </c>
      <c r="AI4" s="810" t="s">
        <v>148</v>
      </c>
      <c r="AJ4" s="793" t="s">
        <v>149</v>
      </c>
      <c r="AK4" s="793" t="s">
        <v>324</v>
      </c>
      <c r="AL4" s="806" t="s">
        <v>135</v>
      </c>
    </row>
    <row r="5" spans="1:38" ht="56.25" customHeight="1" thickBot="1">
      <c r="A5" s="799"/>
      <c r="B5" s="800"/>
      <c r="C5" s="823"/>
      <c r="D5" s="811"/>
      <c r="E5" s="811"/>
      <c r="F5" s="811"/>
      <c r="G5" s="811"/>
      <c r="H5" s="811"/>
      <c r="I5" s="807"/>
      <c r="J5" s="817"/>
      <c r="K5" s="794"/>
      <c r="L5" s="805"/>
      <c r="M5" s="807"/>
      <c r="N5" s="792"/>
      <c r="O5" s="794"/>
      <c r="P5" s="794"/>
      <c r="Q5" s="809"/>
      <c r="R5" s="786"/>
      <c r="S5" s="792"/>
      <c r="T5" s="794"/>
      <c r="U5" s="794"/>
      <c r="V5" s="809"/>
      <c r="W5" s="792"/>
      <c r="X5" s="794"/>
      <c r="Y5" s="794"/>
      <c r="Z5" s="809"/>
      <c r="AA5" s="813"/>
      <c r="AB5" s="815"/>
      <c r="AC5" s="24" t="s">
        <v>105</v>
      </c>
      <c r="AD5" s="22" t="s">
        <v>150</v>
      </c>
      <c r="AE5" s="22" t="s">
        <v>135</v>
      </c>
      <c r="AF5" s="794"/>
      <c r="AG5" s="811"/>
      <c r="AH5" s="811"/>
      <c r="AI5" s="811"/>
      <c r="AJ5" s="794"/>
      <c r="AK5" s="794"/>
      <c r="AL5" s="807"/>
    </row>
    <row r="6" spans="1:43" s="2" customFormat="1" ht="33.75" customHeight="1">
      <c r="A6" s="834" t="s">
        <v>151</v>
      </c>
      <c r="B6" s="835"/>
      <c r="C6" s="11">
        <v>410</v>
      </c>
      <c r="D6" s="12">
        <v>94</v>
      </c>
      <c r="E6" s="12">
        <v>75</v>
      </c>
      <c r="F6" s="12">
        <v>0</v>
      </c>
      <c r="G6" s="12">
        <v>0</v>
      </c>
      <c r="H6" s="12">
        <v>210</v>
      </c>
      <c r="I6" s="473">
        <f aca="true" t="shared" si="0" ref="I6:I14">SUM(C6:H6)</f>
        <v>789</v>
      </c>
      <c r="J6" s="19">
        <v>198</v>
      </c>
      <c r="K6" s="12">
        <v>56</v>
      </c>
      <c r="L6" s="12">
        <v>362</v>
      </c>
      <c r="M6" s="20">
        <f aca="true" t="shared" si="1" ref="M6:M14">SUM(J6:L6)</f>
        <v>616</v>
      </c>
      <c r="N6" s="11">
        <v>130</v>
      </c>
      <c r="O6" s="12">
        <v>40</v>
      </c>
      <c r="P6" s="12">
        <v>244</v>
      </c>
      <c r="Q6" s="473">
        <f aca="true" t="shared" si="2" ref="Q6:Q14">SUM(N6:P6)</f>
        <v>414</v>
      </c>
      <c r="R6" s="28">
        <v>1082</v>
      </c>
      <c r="S6" s="11">
        <v>0</v>
      </c>
      <c r="T6" s="12">
        <v>0</v>
      </c>
      <c r="U6" s="12">
        <v>33</v>
      </c>
      <c r="V6" s="473">
        <f aca="true" t="shared" si="3" ref="V6:V14">SUM(S6:U6)</f>
        <v>33</v>
      </c>
      <c r="W6" s="11">
        <v>6</v>
      </c>
      <c r="X6" s="12">
        <v>6</v>
      </c>
      <c r="Y6" s="12">
        <v>79</v>
      </c>
      <c r="Z6" s="473">
        <f aca="true" t="shared" si="4" ref="Z6:Z14">SUM(W6:Y6)</f>
        <v>91</v>
      </c>
      <c r="AA6" s="54">
        <v>25321</v>
      </c>
      <c r="AB6" s="55">
        <v>1437</v>
      </c>
      <c r="AC6" s="11">
        <v>941003</v>
      </c>
      <c r="AD6" s="12">
        <v>444090</v>
      </c>
      <c r="AE6" s="12">
        <f aca="true" t="shared" si="5" ref="AE6:AE14">SUM(AC6:AD6)</f>
        <v>1385093</v>
      </c>
      <c r="AF6" s="12">
        <v>3136</v>
      </c>
      <c r="AG6" s="12">
        <v>38052</v>
      </c>
      <c r="AH6" s="12">
        <v>0</v>
      </c>
      <c r="AI6" s="12">
        <v>0</v>
      </c>
      <c r="AJ6" s="12">
        <v>33949</v>
      </c>
      <c r="AK6" s="20">
        <v>0</v>
      </c>
      <c r="AL6" s="473">
        <f aca="true" t="shared" si="6" ref="AL6:AL14">SUM(AE6:AK6)</f>
        <v>1460230</v>
      </c>
      <c r="AM6" s="25"/>
      <c r="AN6" s="25"/>
      <c r="AO6" s="25"/>
      <c r="AP6" s="25"/>
      <c r="AQ6" s="25"/>
    </row>
    <row r="7" spans="1:43" s="2" customFormat="1" ht="33.75" customHeight="1">
      <c r="A7" s="827" t="s">
        <v>436</v>
      </c>
      <c r="B7" s="828"/>
      <c r="C7" s="11">
        <v>414</v>
      </c>
      <c r="D7" s="12">
        <v>63</v>
      </c>
      <c r="E7" s="12">
        <v>74</v>
      </c>
      <c r="F7" s="12">
        <v>5</v>
      </c>
      <c r="G7" s="12">
        <v>0</v>
      </c>
      <c r="H7" s="12">
        <v>145</v>
      </c>
      <c r="I7" s="473">
        <f t="shared" si="0"/>
        <v>701</v>
      </c>
      <c r="J7" s="19">
        <v>209</v>
      </c>
      <c r="K7" s="12">
        <v>48</v>
      </c>
      <c r="L7" s="12">
        <v>374</v>
      </c>
      <c r="M7" s="20">
        <f t="shared" si="1"/>
        <v>631</v>
      </c>
      <c r="N7" s="11">
        <v>121</v>
      </c>
      <c r="O7" s="12">
        <v>27</v>
      </c>
      <c r="P7" s="12">
        <v>241</v>
      </c>
      <c r="Q7" s="473">
        <f t="shared" si="2"/>
        <v>389</v>
      </c>
      <c r="R7" s="28">
        <v>995</v>
      </c>
      <c r="S7" s="11">
        <v>0</v>
      </c>
      <c r="T7" s="12">
        <v>0</v>
      </c>
      <c r="U7" s="12">
        <v>42</v>
      </c>
      <c r="V7" s="473">
        <f t="shared" si="3"/>
        <v>42</v>
      </c>
      <c r="W7" s="11">
        <v>2</v>
      </c>
      <c r="X7" s="12">
        <v>1</v>
      </c>
      <c r="Y7" s="12">
        <v>77</v>
      </c>
      <c r="Z7" s="473">
        <f t="shared" si="4"/>
        <v>80</v>
      </c>
      <c r="AA7" s="54">
        <v>24181</v>
      </c>
      <c r="AB7" s="55">
        <v>535</v>
      </c>
      <c r="AC7" s="11">
        <v>814621</v>
      </c>
      <c r="AD7" s="12">
        <v>404973</v>
      </c>
      <c r="AE7" s="12">
        <f t="shared" si="5"/>
        <v>1219594</v>
      </c>
      <c r="AF7" s="12">
        <v>1281</v>
      </c>
      <c r="AG7" s="12">
        <v>29776</v>
      </c>
      <c r="AH7" s="12">
        <v>5324</v>
      </c>
      <c r="AI7" s="12">
        <v>0</v>
      </c>
      <c r="AJ7" s="12">
        <v>9459</v>
      </c>
      <c r="AK7" s="20">
        <v>0</v>
      </c>
      <c r="AL7" s="473">
        <f t="shared" si="6"/>
        <v>1265434</v>
      </c>
      <c r="AM7" s="25"/>
      <c r="AN7" s="25"/>
      <c r="AO7" s="25"/>
      <c r="AP7" s="25"/>
      <c r="AQ7" s="25"/>
    </row>
    <row r="8" spans="1:43" s="2" customFormat="1" ht="33.75" customHeight="1">
      <c r="A8" s="827" t="s">
        <v>20</v>
      </c>
      <c r="B8" s="828"/>
      <c r="C8" s="11">
        <v>404</v>
      </c>
      <c r="D8" s="12">
        <v>85</v>
      </c>
      <c r="E8" s="12">
        <v>97</v>
      </c>
      <c r="F8" s="12">
        <v>1</v>
      </c>
      <c r="G8" s="12">
        <v>0</v>
      </c>
      <c r="H8" s="12">
        <v>155</v>
      </c>
      <c r="I8" s="473">
        <f t="shared" si="0"/>
        <v>742</v>
      </c>
      <c r="J8" s="19">
        <v>162</v>
      </c>
      <c r="K8" s="12">
        <v>43</v>
      </c>
      <c r="L8" s="12">
        <v>350</v>
      </c>
      <c r="M8" s="20">
        <f t="shared" si="1"/>
        <v>555</v>
      </c>
      <c r="N8" s="11">
        <v>106</v>
      </c>
      <c r="O8" s="12">
        <v>28</v>
      </c>
      <c r="P8" s="12">
        <v>238</v>
      </c>
      <c r="Q8" s="473">
        <f t="shared" si="2"/>
        <v>372</v>
      </c>
      <c r="R8" s="28">
        <v>967</v>
      </c>
      <c r="S8" s="11">
        <v>0</v>
      </c>
      <c r="T8" s="12">
        <v>0</v>
      </c>
      <c r="U8" s="12">
        <v>28</v>
      </c>
      <c r="V8" s="473">
        <f t="shared" si="3"/>
        <v>28</v>
      </c>
      <c r="W8" s="11">
        <v>2</v>
      </c>
      <c r="X8" s="12">
        <v>9</v>
      </c>
      <c r="Y8" s="12">
        <v>84</v>
      </c>
      <c r="Z8" s="473">
        <f t="shared" si="4"/>
        <v>95</v>
      </c>
      <c r="AA8" s="54">
        <v>22396</v>
      </c>
      <c r="AB8" s="55">
        <v>3111</v>
      </c>
      <c r="AC8" s="11">
        <v>901888</v>
      </c>
      <c r="AD8" s="12">
        <v>390239</v>
      </c>
      <c r="AE8" s="12">
        <f t="shared" si="5"/>
        <v>1292127</v>
      </c>
      <c r="AF8" s="12">
        <v>7100</v>
      </c>
      <c r="AG8" s="12">
        <v>70487</v>
      </c>
      <c r="AH8" s="12">
        <v>236</v>
      </c>
      <c r="AI8" s="12">
        <v>0</v>
      </c>
      <c r="AJ8" s="12">
        <v>13299</v>
      </c>
      <c r="AK8" s="20">
        <v>0</v>
      </c>
      <c r="AL8" s="473">
        <f t="shared" si="6"/>
        <v>1383249</v>
      </c>
      <c r="AM8" s="25"/>
      <c r="AN8" s="25"/>
      <c r="AO8" s="25"/>
      <c r="AP8" s="25"/>
      <c r="AQ8" s="25"/>
    </row>
    <row r="9" spans="1:43" s="2" customFormat="1" ht="33.75" customHeight="1">
      <c r="A9" s="827" t="s">
        <v>21</v>
      </c>
      <c r="B9" s="828"/>
      <c r="C9" s="11">
        <v>416</v>
      </c>
      <c r="D9" s="12">
        <v>67</v>
      </c>
      <c r="E9" s="12">
        <v>106</v>
      </c>
      <c r="F9" s="12">
        <v>2</v>
      </c>
      <c r="G9" s="12">
        <v>0</v>
      </c>
      <c r="H9" s="12">
        <v>184</v>
      </c>
      <c r="I9" s="473">
        <f t="shared" si="0"/>
        <v>775</v>
      </c>
      <c r="J9" s="19">
        <v>166</v>
      </c>
      <c r="K9" s="12">
        <v>48</v>
      </c>
      <c r="L9" s="12">
        <v>374</v>
      </c>
      <c r="M9" s="20">
        <f t="shared" si="1"/>
        <v>588</v>
      </c>
      <c r="N9" s="11">
        <v>95</v>
      </c>
      <c r="O9" s="12">
        <v>24</v>
      </c>
      <c r="P9" s="12">
        <v>258</v>
      </c>
      <c r="Q9" s="473">
        <f t="shared" si="2"/>
        <v>377</v>
      </c>
      <c r="R9" s="28">
        <v>1068</v>
      </c>
      <c r="S9" s="11">
        <v>0</v>
      </c>
      <c r="T9" s="12">
        <v>0</v>
      </c>
      <c r="U9" s="12">
        <v>19</v>
      </c>
      <c r="V9" s="473">
        <f t="shared" si="3"/>
        <v>19</v>
      </c>
      <c r="W9" s="11">
        <v>3</v>
      </c>
      <c r="X9" s="12">
        <v>1</v>
      </c>
      <c r="Y9" s="12">
        <v>101</v>
      </c>
      <c r="Z9" s="473">
        <f t="shared" si="4"/>
        <v>105</v>
      </c>
      <c r="AA9" s="54">
        <v>21235</v>
      </c>
      <c r="AB9" s="55">
        <v>994</v>
      </c>
      <c r="AC9" s="11">
        <v>990172</v>
      </c>
      <c r="AD9" s="12">
        <v>453130</v>
      </c>
      <c r="AE9" s="12">
        <f t="shared" si="5"/>
        <v>1443302</v>
      </c>
      <c r="AF9" s="12">
        <v>648</v>
      </c>
      <c r="AG9" s="12">
        <v>45178</v>
      </c>
      <c r="AH9" s="12">
        <v>1359</v>
      </c>
      <c r="AI9" s="12">
        <v>0</v>
      </c>
      <c r="AJ9" s="12">
        <v>15444</v>
      </c>
      <c r="AK9" s="20">
        <v>0</v>
      </c>
      <c r="AL9" s="473">
        <f t="shared" si="6"/>
        <v>1505931</v>
      </c>
      <c r="AM9" s="25"/>
      <c r="AN9" s="25"/>
      <c r="AO9" s="25"/>
      <c r="AP9" s="25"/>
      <c r="AQ9" s="25"/>
    </row>
    <row r="10" spans="1:43" s="2" customFormat="1" ht="33.75" customHeight="1">
      <c r="A10" s="827" t="s">
        <v>73</v>
      </c>
      <c r="B10" s="828"/>
      <c r="C10" s="11">
        <v>391</v>
      </c>
      <c r="D10" s="12">
        <v>55</v>
      </c>
      <c r="E10" s="12">
        <v>68</v>
      </c>
      <c r="F10" s="12">
        <v>2</v>
      </c>
      <c r="G10" s="12">
        <v>1</v>
      </c>
      <c r="H10" s="12">
        <v>227</v>
      </c>
      <c r="I10" s="473">
        <f t="shared" si="0"/>
        <v>744</v>
      </c>
      <c r="J10" s="19">
        <v>151</v>
      </c>
      <c r="K10" s="12">
        <v>35</v>
      </c>
      <c r="L10" s="12">
        <v>344</v>
      </c>
      <c r="M10" s="20">
        <f t="shared" si="1"/>
        <v>530</v>
      </c>
      <c r="N10" s="11">
        <v>97</v>
      </c>
      <c r="O10" s="12">
        <v>21</v>
      </c>
      <c r="P10" s="12">
        <v>224</v>
      </c>
      <c r="Q10" s="473">
        <f t="shared" si="2"/>
        <v>342</v>
      </c>
      <c r="R10" s="28">
        <v>891</v>
      </c>
      <c r="S10" s="11">
        <v>0</v>
      </c>
      <c r="T10" s="12">
        <v>0</v>
      </c>
      <c r="U10" s="12">
        <v>21</v>
      </c>
      <c r="V10" s="473">
        <f t="shared" si="3"/>
        <v>21</v>
      </c>
      <c r="W10" s="11">
        <v>4</v>
      </c>
      <c r="X10" s="12">
        <v>2</v>
      </c>
      <c r="Y10" s="12">
        <v>93</v>
      </c>
      <c r="Z10" s="473">
        <f t="shared" si="4"/>
        <v>99</v>
      </c>
      <c r="AA10" s="54">
        <v>17761</v>
      </c>
      <c r="AB10" s="55">
        <v>2025</v>
      </c>
      <c r="AC10" s="11">
        <v>971951</v>
      </c>
      <c r="AD10" s="12">
        <v>246207</v>
      </c>
      <c r="AE10" s="12">
        <f t="shared" si="5"/>
        <v>1218158</v>
      </c>
      <c r="AF10" s="12">
        <v>1910</v>
      </c>
      <c r="AG10" s="12">
        <v>57299</v>
      </c>
      <c r="AH10" s="12">
        <v>1035</v>
      </c>
      <c r="AI10" s="12">
        <v>10200</v>
      </c>
      <c r="AJ10" s="12">
        <v>18737</v>
      </c>
      <c r="AK10" s="20">
        <v>0</v>
      </c>
      <c r="AL10" s="473">
        <f t="shared" si="6"/>
        <v>1307339</v>
      </c>
      <c r="AM10" s="25"/>
      <c r="AN10" s="25"/>
      <c r="AO10" s="25"/>
      <c r="AP10" s="25"/>
      <c r="AQ10" s="25"/>
    </row>
    <row r="11" spans="1:43" s="2" customFormat="1" ht="33.75" customHeight="1">
      <c r="A11" s="827" t="s">
        <v>23</v>
      </c>
      <c r="B11" s="828"/>
      <c r="C11" s="11">
        <v>406</v>
      </c>
      <c r="D11" s="12">
        <v>106</v>
      </c>
      <c r="E11" s="12">
        <v>90</v>
      </c>
      <c r="F11" s="12">
        <v>4</v>
      </c>
      <c r="G11" s="12">
        <v>0</v>
      </c>
      <c r="H11" s="12">
        <v>311</v>
      </c>
      <c r="I11" s="473">
        <f t="shared" si="0"/>
        <v>917</v>
      </c>
      <c r="J11" s="19">
        <v>194</v>
      </c>
      <c r="K11" s="12">
        <v>43</v>
      </c>
      <c r="L11" s="12">
        <v>353</v>
      </c>
      <c r="M11" s="20">
        <f t="shared" si="1"/>
        <v>590</v>
      </c>
      <c r="N11" s="11">
        <v>102</v>
      </c>
      <c r="O11" s="12">
        <v>21</v>
      </c>
      <c r="P11" s="12">
        <v>233</v>
      </c>
      <c r="Q11" s="473">
        <f t="shared" si="2"/>
        <v>356</v>
      </c>
      <c r="R11" s="28">
        <v>997</v>
      </c>
      <c r="S11" s="11">
        <v>0</v>
      </c>
      <c r="T11" s="12">
        <v>0</v>
      </c>
      <c r="U11" s="12">
        <v>49</v>
      </c>
      <c r="V11" s="473">
        <f t="shared" si="3"/>
        <v>49</v>
      </c>
      <c r="W11" s="11">
        <v>2</v>
      </c>
      <c r="X11" s="12">
        <v>3</v>
      </c>
      <c r="Y11" s="12">
        <v>104</v>
      </c>
      <c r="Z11" s="473">
        <f t="shared" si="4"/>
        <v>109</v>
      </c>
      <c r="AA11" s="54">
        <v>25427</v>
      </c>
      <c r="AB11" s="55">
        <v>6591</v>
      </c>
      <c r="AC11" s="11">
        <v>1679614</v>
      </c>
      <c r="AD11" s="12">
        <v>398427</v>
      </c>
      <c r="AE11" s="12">
        <f t="shared" si="5"/>
        <v>2078041</v>
      </c>
      <c r="AF11" s="12">
        <v>10715</v>
      </c>
      <c r="AG11" s="12">
        <v>68863</v>
      </c>
      <c r="AH11" s="12">
        <v>5104</v>
      </c>
      <c r="AI11" s="12">
        <v>0</v>
      </c>
      <c r="AJ11" s="12">
        <v>20906</v>
      </c>
      <c r="AK11" s="20">
        <v>0</v>
      </c>
      <c r="AL11" s="473">
        <f t="shared" si="6"/>
        <v>2183629</v>
      </c>
      <c r="AM11" s="25"/>
      <c r="AN11" s="25"/>
      <c r="AO11" s="25"/>
      <c r="AP11" s="25"/>
      <c r="AQ11" s="25"/>
    </row>
    <row r="12" spans="1:43" s="2" customFormat="1" ht="33.75" customHeight="1">
      <c r="A12" s="827" t="s">
        <v>299</v>
      </c>
      <c r="B12" s="828"/>
      <c r="C12" s="11">
        <v>365</v>
      </c>
      <c r="D12" s="12">
        <v>34</v>
      </c>
      <c r="E12" s="12">
        <v>82</v>
      </c>
      <c r="F12" s="12">
        <v>7</v>
      </c>
      <c r="G12" s="12">
        <v>1</v>
      </c>
      <c r="H12" s="12">
        <v>165</v>
      </c>
      <c r="I12" s="473">
        <f t="shared" si="0"/>
        <v>654</v>
      </c>
      <c r="J12" s="19">
        <v>40</v>
      </c>
      <c r="K12" s="12">
        <v>14</v>
      </c>
      <c r="L12" s="12">
        <v>124</v>
      </c>
      <c r="M12" s="20">
        <f t="shared" si="1"/>
        <v>178</v>
      </c>
      <c r="N12" s="11">
        <v>115</v>
      </c>
      <c r="O12" s="12">
        <v>26</v>
      </c>
      <c r="P12" s="12">
        <v>238</v>
      </c>
      <c r="Q12" s="473">
        <f t="shared" si="2"/>
        <v>379</v>
      </c>
      <c r="R12" s="28">
        <v>956</v>
      </c>
      <c r="S12" s="11">
        <v>0</v>
      </c>
      <c r="T12" s="12">
        <v>0</v>
      </c>
      <c r="U12" s="12">
        <v>31</v>
      </c>
      <c r="V12" s="473">
        <f t="shared" si="3"/>
        <v>31</v>
      </c>
      <c r="W12" s="11">
        <v>0</v>
      </c>
      <c r="X12" s="12">
        <v>1</v>
      </c>
      <c r="Y12" s="12">
        <v>101</v>
      </c>
      <c r="Z12" s="473">
        <f t="shared" si="4"/>
        <v>102</v>
      </c>
      <c r="AA12" s="54">
        <v>22468</v>
      </c>
      <c r="AB12" s="55">
        <v>1754</v>
      </c>
      <c r="AC12" s="11">
        <v>971498</v>
      </c>
      <c r="AD12" s="12">
        <v>611917</v>
      </c>
      <c r="AE12" s="12">
        <f t="shared" si="5"/>
        <v>1583415</v>
      </c>
      <c r="AF12" s="12">
        <v>299</v>
      </c>
      <c r="AG12" s="12">
        <v>160749</v>
      </c>
      <c r="AH12" s="12">
        <v>163908</v>
      </c>
      <c r="AI12" s="12">
        <v>500000</v>
      </c>
      <c r="AJ12" s="12">
        <v>42633</v>
      </c>
      <c r="AK12" s="20">
        <v>191</v>
      </c>
      <c r="AL12" s="473">
        <f t="shared" si="6"/>
        <v>2451195</v>
      </c>
      <c r="AM12" s="25"/>
      <c r="AN12" s="25"/>
      <c r="AO12" s="25"/>
      <c r="AP12" s="25"/>
      <c r="AQ12" s="25"/>
    </row>
    <row r="13" spans="1:43" s="2" customFormat="1" ht="33.75" customHeight="1">
      <c r="A13" s="827" t="s">
        <v>554</v>
      </c>
      <c r="B13" s="828"/>
      <c r="C13" s="13">
        <v>382</v>
      </c>
      <c r="D13" s="14">
        <v>62</v>
      </c>
      <c r="E13" s="14">
        <v>73</v>
      </c>
      <c r="F13" s="14">
        <v>8</v>
      </c>
      <c r="G13" s="14">
        <v>0</v>
      </c>
      <c r="H13" s="14">
        <v>172</v>
      </c>
      <c r="I13" s="473">
        <f t="shared" si="0"/>
        <v>697</v>
      </c>
      <c r="J13" s="21">
        <v>173</v>
      </c>
      <c r="K13" s="14">
        <v>59</v>
      </c>
      <c r="L13" s="14">
        <v>351</v>
      </c>
      <c r="M13" s="20">
        <f t="shared" si="1"/>
        <v>583</v>
      </c>
      <c r="N13" s="13">
        <v>112</v>
      </c>
      <c r="O13" s="14">
        <v>30</v>
      </c>
      <c r="P13" s="14">
        <v>209</v>
      </c>
      <c r="Q13" s="473">
        <f t="shared" si="2"/>
        <v>351</v>
      </c>
      <c r="R13" s="29">
        <v>858</v>
      </c>
      <c r="S13" s="11">
        <v>0</v>
      </c>
      <c r="T13" s="12">
        <v>0</v>
      </c>
      <c r="U13" s="14">
        <v>31</v>
      </c>
      <c r="V13" s="473">
        <f t="shared" si="3"/>
        <v>31</v>
      </c>
      <c r="W13" s="13">
        <v>4</v>
      </c>
      <c r="X13" s="14">
        <v>2</v>
      </c>
      <c r="Y13" s="14">
        <v>83</v>
      </c>
      <c r="Z13" s="473">
        <f t="shared" si="4"/>
        <v>89</v>
      </c>
      <c r="AA13" s="56">
        <v>25062</v>
      </c>
      <c r="AB13" s="57">
        <v>536</v>
      </c>
      <c r="AC13" s="13">
        <v>911922</v>
      </c>
      <c r="AD13" s="14">
        <v>385575</v>
      </c>
      <c r="AE13" s="12">
        <f t="shared" si="5"/>
        <v>1297497</v>
      </c>
      <c r="AF13" s="14">
        <v>2417</v>
      </c>
      <c r="AG13" s="14">
        <v>55986</v>
      </c>
      <c r="AH13" s="14">
        <v>8967</v>
      </c>
      <c r="AI13" s="14">
        <v>0</v>
      </c>
      <c r="AJ13" s="14">
        <v>26989</v>
      </c>
      <c r="AK13" s="59">
        <v>49377</v>
      </c>
      <c r="AL13" s="473">
        <f t="shared" si="6"/>
        <v>1441233</v>
      </c>
      <c r="AM13" s="25"/>
      <c r="AN13" s="25"/>
      <c r="AO13" s="25"/>
      <c r="AP13" s="25"/>
      <c r="AQ13" s="25"/>
    </row>
    <row r="14" spans="1:43" s="2" customFormat="1" ht="33.75" customHeight="1">
      <c r="A14" s="827" t="s">
        <v>551</v>
      </c>
      <c r="B14" s="828"/>
      <c r="C14" s="13">
        <v>349</v>
      </c>
      <c r="D14" s="14">
        <v>59</v>
      </c>
      <c r="E14" s="14">
        <v>73</v>
      </c>
      <c r="F14" s="14">
        <v>3</v>
      </c>
      <c r="G14" s="14">
        <v>0</v>
      </c>
      <c r="H14" s="14">
        <v>223</v>
      </c>
      <c r="I14" s="473">
        <f t="shared" si="0"/>
        <v>707</v>
      </c>
      <c r="J14" s="21">
        <v>136</v>
      </c>
      <c r="K14" s="14">
        <v>36</v>
      </c>
      <c r="L14" s="14">
        <v>335</v>
      </c>
      <c r="M14" s="20">
        <f t="shared" si="1"/>
        <v>507</v>
      </c>
      <c r="N14" s="13">
        <v>104</v>
      </c>
      <c r="O14" s="14">
        <v>25</v>
      </c>
      <c r="P14" s="14">
        <v>202</v>
      </c>
      <c r="Q14" s="473">
        <f t="shared" si="2"/>
        <v>331</v>
      </c>
      <c r="R14" s="29">
        <v>775</v>
      </c>
      <c r="S14" s="13">
        <v>0</v>
      </c>
      <c r="T14" s="14">
        <v>0</v>
      </c>
      <c r="U14" s="14">
        <v>36</v>
      </c>
      <c r="V14" s="473">
        <f t="shared" si="3"/>
        <v>36</v>
      </c>
      <c r="W14" s="13">
        <v>2</v>
      </c>
      <c r="X14" s="14">
        <v>4</v>
      </c>
      <c r="Y14" s="14">
        <v>92</v>
      </c>
      <c r="Z14" s="473">
        <f t="shared" si="4"/>
        <v>98</v>
      </c>
      <c r="AA14" s="56">
        <v>17212</v>
      </c>
      <c r="AB14" s="57">
        <v>615</v>
      </c>
      <c r="AC14" s="13">
        <v>700690</v>
      </c>
      <c r="AD14" s="14">
        <v>197900</v>
      </c>
      <c r="AE14" s="12">
        <f t="shared" si="5"/>
        <v>898590</v>
      </c>
      <c r="AF14" s="14">
        <v>4185</v>
      </c>
      <c r="AG14" s="14">
        <v>34654</v>
      </c>
      <c r="AH14" s="14">
        <v>8540</v>
      </c>
      <c r="AI14" s="14">
        <v>0</v>
      </c>
      <c r="AJ14" s="14">
        <v>69297</v>
      </c>
      <c r="AK14" s="59">
        <v>63601</v>
      </c>
      <c r="AL14" s="473">
        <f t="shared" si="6"/>
        <v>1078867</v>
      </c>
      <c r="AM14" s="25"/>
      <c r="AN14" s="25"/>
      <c r="AO14" s="25"/>
      <c r="AP14" s="25"/>
      <c r="AQ14" s="25"/>
    </row>
    <row r="15" spans="1:43" s="2" customFormat="1" ht="33.75" customHeight="1" thickBot="1">
      <c r="A15" s="827" t="s">
        <v>458</v>
      </c>
      <c r="B15" s="828"/>
      <c r="C15" s="13">
        <v>360</v>
      </c>
      <c r="D15" s="14">
        <v>53</v>
      </c>
      <c r="E15" s="14">
        <v>65</v>
      </c>
      <c r="F15" s="14">
        <v>3</v>
      </c>
      <c r="G15" s="14">
        <v>0</v>
      </c>
      <c r="H15" s="14">
        <v>232</v>
      </c>
      <c r="I15" s="473">
        <f>SUM(C15:H15)</f>
        <v>713</v>
      </c>
      <c r="J15" s="21">
        <v>117</v>
      </c>
      <c r="K15" s="14">
        <v>52</v>
      </c>
      <c r="L15" s="14">
        <v>343</v>
      </c>
      <c r="M15" s="20">
        <f>SUM(J15:L15)</f>
        <v>512</v>
      </c>
      <c r="N15" s="13">
        <v>79</v>
      </c>
      <c r="O15" s="14">
        <v>24</v>
      </c>
      <c r="P15" s="14">
        <v>219</v>
      </c>
      <c r="Q15" s="473">
        <f>SUM(N15:P15)</f>
        <v>322</v>
      </c>
      <c r="R15" s="29">
        <v>819</v>
      </c>
      <c r="S15" s="13">
        <v>0</v>
      </c>
      <c r="T15" s="14">
        <v>0</v>
      </c>
      <c r="U15" s="14">
        <v>16</v>
      </c>
      <c r="V15" s="473">
        <f>SUM(S15:U15)</f>
        <v>16</v>
      </c>
      <c r="W15" s="13">
        <v>1</v>
      </c>
      <c r="X15" s="14">
        <v>2</v>
      </c>
      <c r="Y15" s="14">
        <v>90</v>
      </c>
      <c r="Z15" s="473">
        <f>SUM(W15:Y15)</f>
        <v>93</v>
      </c>
      <c r="AA15" s="56">
        <v>19713</v>
      </c>
      <c r="AB15" s="57">
        <v>664</v>
      </c>
      <c r="AC15" s="13">
        <v>1050688</v>
      </c>
      <c r="AD15" s="14">
        <v>611864</v>
      </c>
      <c r="AE15" s="12">
        <f>SUM(AC15:AD15)</f>
        <v>1662552</v>
      </c>
      <c r="AF15" s="14">
        <v>1529</v>
      </c>
      <c r="AG15" s="14">
        <v>69115</v>
      </c>
      <c r="AH15" s="14">
        <v>400</v>
      </c>
      <c r="AI15" s="14">
        <v>0</v>
      </c>
      <c r="AJ15" s="14">
        <v>11561</v>
      </c>
      <c r="AK15" s="59">
        <v>1</v>
      </c>
      <c r="AL15" s="473">
        <f>SUM(AE15:AK15)</f>
        <v>1745158</v>
      </c>
      <c r="AM15" s="25"/>
      <c r="AN15" s="25"/>
      <c r="AO15" s="25"/>
      <c r="AP15" s="25"/>
      <c r="AQ15" s="25"/>
    </row>
    <row r="16" spans="1:46" s="2" customFormat="1" ht="33.75" customHeight="1" thickBot="1" thickTop="1">
      <c r="A16" s="832" t="s">
        <v>152</v>
      </c>
      <c r="B16" s="833"/>
      <c r="C16" s="474">
        <f>SUM(C6:C15)/10</f>
        <v>389.7</v>
      </c>
      <c r="D16" s="475">
        <f aca="true" t="shared" si="7" ref="D16:AL16">SUM(D6:D15)/10</f>
        <v>67.8</v>
      </c>
      <c r="E16" s="475">
        <f t="shared" si="7"/>
        <v>80.3</v>
      </c>
      <c r="F16" s="476">
        <f t="shared" si="7"/>
        <v>3.5</v>
      </c>
      <c r="G16" s="476">
        <f t="shared" si="7"/>
        <v>0.2</v>
      </c>
      <c r="H16" s="475">
        <f t="shared" si="7"/>
        <v>202.4</v>
      </c>
      <c r="I16" s="477">
        <f t="shared" si="7"/>
        <v>743.9</v>
      </c>
      <c r="J16" s="478">
        <f t="shared" si="7"/>
        <v>154.6</v>
      </c>
      <c r="K16" s="475">
        <f t="shared" si="7"/>
        <v>43.4</v>
      </c>
      <c r="L16" s="475">
        <f t="shared" si="7"/>
        <v>331</v>
      </c>
      <c r="M16" s="479">
        <f t="shared" si="7"/>
        <v>529</v>
      </c>
      <c r="N16" s="474">
        <f t="shared" si="7"/>
        <v>106.1</v>
      </c>
      <c r="O16" s="475">
        <f t="shared" si="7"/>
        <v>26.6</v>
      </c>
      <c r="P16" s="475">
        <f t="shared" si="7"/>
        <v>230.6</v>
      </c>
      <c r="Q16" s="477">
        <f t="shared" si="7"/>
        <v>363.3</v>
      </c>
      <c r="R16" s="480">
        <f t="shared" si="7"/>
        <v>940.8</v>
      </c>
      <c r="S16" s="474">
        <f t="shared" si="7"/>
        <v>0</v>
      </c>
      <c r="T16" s="475">
        <f t="shared" si="7"/>
        <v>0</v>
      </c>
      <c r="U16" s="475">
        <f>SUM(U6:U15)/10</f>
        <v>30.6</v>
      </c>
      <c r="V16" s="477">
        <f t="shared" si="7"/>
        <v>30.6</v>
      </c>
      <c r="W16" s="474">
        <f t="shared" si="7"/>
        <v>2.6</v>
      </c>
      <c r="X16" s="475">
        <f t="shared" si="7"/>
        <v>3.1</v>
      </c>
      <c r="Y16" s="475">
        <f t="shared" si="7"/>
        <v>90.4</v>
      </c>
      <c r="Z16" s="477">
        <f t="shared" si="7"/>
        <v>96.1</v>
      </c>
      <c r="AA16" s="481">
        <f t="shared" si="7"/>
        <v>22077.6</v>
      </c>
      <c r="AB16" s="482">
        <f t="shared" si="7"/>
        <v>1826.2</v>
      </c>
      <c r="AC16" s="483">
        <f t="shared" si="7"/>
        <v>993404.7</v>
      </c>
      <c r="AD16" s="484">
        <f t="shared" si="7"/>
        <v>414432.2</v>
      </c>
      <c r="AE16" s="484">
        <f t="shared" si="7"/>
        <v>1407836.9</v>
      </c>
      <c r="AF16" s="484">
        <f t="shared" si="7"/>
        <v>3322</v>
      </c>
      <c r="AG16" s="484">
        <f t="shared" si="7"/>
        <v>63015.9</v>
      </c>
      <c r="AH16" s="484">
        <f t="shared" si="7"/>
        <v>19487.3</v>
      </c>
      <c r="AI16" s="484">
        <f t="shared" si="7"/>
        <v>51020</v>
      </c>
      <c r="AJ16" s="484">
        <f t="shared" si="7"/>
        <v>26227.4</v>
      </c>
      <c r="AK16" s="484">
        <f>SUM(AK6:AK15)/10</f>
        <v>11317</v>
      </c>
      <c r="AL16" s="485">
        <f t="shared" si="7"/>
        <v>1582226.5</v>
      </c>
      <c r="AM16" s="25"/>
      <c r="AN16" s="25"/>
      <c r="AO16" s="831" t="s">
        <v>331</v>
      </c>
      <c r="AP16" s="831"/>
      <c r="AQ16" s="831"/>
      <c r="AT16" s="2" t="s">
        <v>331</v>
      </c>
    </row>
    <row r="17" spans="1:47" s="2" customFormat="1" ht="33.75" customHeight="1">
      <c r="A17" s="829" t="s">
        <v>545</v>
      </c>
      <c r="B17" s="830"/>
      <c r="C17" s="486">
        <f aca="true" t="shared" si="8" ref="C17:H17">SUM(C18:C29)</f>
        <v>378</v>
      </c>
      <c r="D17" s="487">
        <f t="shared" si="8"/>
        <v>54</v>
      </c>
      <c r="E17" s="487">
        <f t="shared" si="8"/>
        <v>61</v>
      </c>
      <c r="F17" s="683">
        <f t="shared" si="8"/>
        <v>4</v>
      </c>
      <c r="G17" s="681">
        <f t="shared" si="8"/>
        <v>0</v>
      </c>
      <c r="H17" s="487">
        <f t="shared" si="8"/>
        <v>175</v>
      </c>
      <c r="I17" s="488">
        <f aca="true" t="shared" si="9" ref="I17:AL17">(SUM(I18:I29))</f>
        <v>672</v>
      </c>
      <c r="J17" s="489">
        <f t="shared" si="9"/>
        <v>171</v>
      </c>
      <c r="K17" s="487">
        <f t="shared" si="9"/>
        <v>37</v>
      </c>
      <c r="L17" s="487">
        <f t="shared" si="9"/>
        <v>388</v>
      </c>
      <c r="M17" s="680">
        <f t="shared" si="9"/>
        <v>596</v>
      </c>
      <c r="N17" s="486">
        <f t="shared" si="9"/>
        <v>115</v>
      </c>
      <c r="O17" s="487">
        <f t="shared" si="9"/>
        <v>25</v>
      </c>
      <c r="P17" s="487">
        <f t="shared" si="9"/>
        <v>247</v>
      </c>
      <c r="Q17" s="488">
        <f t="shared" si="9"/>
        <v>387</v>
      </c>
      <c r="R17" s="490">
        <f t="shared" si="9"/>
        <v>940</v>
      </c>
      <c r="S17" s="486">
        <f t="shared" si="9"/>
        <v>0</v>
      </c>
      <c r="T17" s="487">
        <f t="shared" si="9"/>
        <v>0</v>
      </c>
      <c r="U17" s="487">
        <f t="shared" si="9"/>
        <v>32</v>
      </c>
      <c r="V17" s="488">
        <f t="shared" si="9"/>
        <v>32</v>
      </c>
      <c r="W17" s="486">
        <f t="shared" si="9"/>
        <v>1</v>
      </c>
      <c r="X17" s="487">
        <f t="shared" si="9"/>
        <v>0</v>
      </c>
      <c r="Y17" s="487">
        <f t="shared" si="9"/>
        <v>110</v>
      </c>
      <c r="Z17" s="488">
        <f t="shared" si="9"/>
        <v>111</v>
      </c>
      <c r="AA17" s="491">
        <f t="shared" si="9"/>
        <v>20505</v>
      </c>
      <c r="AB17" s="676">
        <f>(SUM(AB18:AB29))</f>
        <v>1467</v>
      </c>
      <c r="AC17" s="492">
        <f t="shared" si="9"/>
        <v>904044</v>
      </c>
      <c r="AD17" s="493">
        <f t="shared" si="9"/>
        <v>321386</v>
      </c>
      <c r="AE17" s="493">
        <f t="shared" si="9"/>
        <v>1225430</v>
      </c>
      <c r="AF17" s="493">
        <f t="shared" si="9"/>
        <v>9528</v>
      </c>
      <c r="AG17" s="493">
        <f t="shared" si="9"/>
        <v>73101</v>
      </c>
      <c r="AH17" s="493">
        <f t="shared" si="9"/>
        <v>2386</v>
      </c>
      <c r="AI17" s="493">
        <f t="shared" si="9"/>
        <v>0</v>
      </c>
      <c r="AJ17" s="493">
        <f t="shared" si="9"/>
        <v>39878</v>
      </c>
      <c r="AK17" s="493">
        <f t="shared" si="9"/>
        <v>1645</v>
      </c>
      <c r="AL17" s="677">
        <f t="shared" si="9"/>
        <v>1351968</v>
      </c>
      <c r="AM17" s="25"/>
      <c r="AN17" s="25"/>
      <c r="AO17" s="25"/>
      <c r="AP17" s="26" t="s">
        <v>358</v>
      </c>
      <c r="AQ17" s="26" t="s">
        <v>299</v>
      </c>
      <c r="AR17" s="26" t="s">
        <v>23</v>
      </c>
      <c r="AT17" s="2" t="s">
        <v>552</v>
      </c>
      <c r="AU17" s="2" t="s">
        <v>435</v>
      </c>
    </row>
    <row r="18" spans="1:47" s="2" customFormat="1" ht="33.75" customHeight="1">
      <c r="A18" s="824" t="s">
        <v>555</v>
      </c>
      <c r="B18" s="494" t="s">
        <v>154</v>
      </c>
      <c r="C18" s="15">
        <v>38</v>
      </c>
      <c r="D18" s="16">
        <v>5</v>
      </c>
      <c r="E18" s="16">
        <v>9</v>
      </c>
      <c r="F18" s="16">
        <v>0</v>
      </c>
      <c r="G18" s="16">
        <v>0</v>
      </c>
      <c r="H18" s="16">
        <v>12</v>
      </c>
      <c r="I18" s="473">
        <f aca="true" t="shared" si="10" ref="I18:I29">SUM(C18:H18)</f>
        <v>64</v>
      </c>
      <c r="J18" s="297">
        <v>16</v>
      </c>
      <c r="K18" s="16">
        <v>1</v>
      </c>
      <c r="L18" s="16">
        <v>29</v>
      </c>
      <c r="M18" s="20">
        <f aca="true" t="shared" si="11" ref="M18:M29">SUM(J18:L18)</f>
        <v>46</v>
      </c>
      <c r="N18" s="15">
        <v>10</v>
      </c>
      <c r="O18" s="16">
        <v>1</v>
      </c>
      <c r="P18" s="16">
        <v>16</v>
      </c>
      <c r="Q18" s="473">
        <f aca="true" t="shared" si="12" ref="Q18:Q29">SUM(N18:P18)</f>
        <v>27</v>
      </c>
      <c r="R18" s="298">
        <v>73</v>
      </c>
      <c r="S18" s="15">
        <v>0</v>
      </c>
      <c r="T18" s="16">
        <v>0</v>
      </c>
      <c r="U18" s="16">
        <v>2</v>
      </c>
      <c r="V18" s="473">
        <f aca="true" t="shared" si="13" ref="V18:V29">SUM(S18:U18)</f>
        <v>2</v>
      </c>
      <c r="W18" s="15">
        <v>0</v>
      </c>
      <c r="X18" s="16">
        <v>0</v>
      </c>
      <c r="Y18" s="16">
        <v>9</v>
      </c>
      <c r="Z18" s="473">
        <f aca="true" t="shared" si="14" ref="Z18:Z29">SUM(W18:Y18)</f>
        <v>9</v>
      </c>
      <c r="AA18" s="495">
        <v>1699</v>
      </c>
      <c r="AB18" s="699">
        <v>10</v>
      </c>
      <c r="AC18" s="297">
        <v>86862</v>
      </c>
      <c r="AD18" s="16">
        <v>54849</v>
      </c>
      <c r="AE18" s="496">
        <f aca="true" t="shared" si="15" ref="AE18:AE29">SUM(AC18:AD18)</f>
        <v>141711</v>
      </c>
      <c r="AF18" s="16">
        <v>39</v>
      </c>
      <c r="AG18" s="16">
        <v>1965</v>
      </c>
      <c r="AH18" s="16">
        <v>0</v>
      </c>
      <c r="AI18" s="16">
        <v>0</v>
      </c>
      <c r="AJ18" s="16">
        <v>1593</v>
      </c>
      <c r="AK18" s="299">
        <v>1465</v>
      </c>
      <c r="AL18" s="497">
        <f>SUM(AE18:AK18)</f>
        <v>146773</v>
      </c>
      <c r="AM18" s="25"/>
      <c r="AN18" s="25"/>
      <c r="AO18" s="25" t="s">
        <v>154</v>
      </c>
      <c r="AP18" s="27">
        <v>8</v>
      </c>
      <c r="AQ18" s="26">
        <v>3</v>
      </c>
      <c r="AR18" s="26">
        <v>7</v>
      </c>
      <c r="AT18" s="2">
        <v>13</v>
      </c>
      <c r="AU18" s="2">
        <v>3</v>
      </c>
    </row>
    <row r="19" spans="1:47" s="2" customFormat="1" ht="33.75" customHeight="1">
      <c r="A19" s="825"/>
      <c r="B19" s="494" t="s">
        <v>155</v>
      </c>
      <c r="C19" s="15">
        <v>34</v>
      </c>
      <c r="D19" s="16">
        <v>6</v>
      </c>
      <c r="E19" s="16">
        <v>2</v>
      </c>
      <c r="F19" s="16">
        <v>0</v>
      </c>
      <c r="G19" s="16">
        <v>0</v>
      </c>
      <c r="H19" s="16">
        <v>17</v>
      </c>
      <c r="I19" s="473">
        <f t="shared" si="10"/>
        <v>59</v>
      </c>
      <c r="J19" s="297">
        <v>3</v>
      </c>
      <c r="K19" s="16">
        <v>2</v>
      </c>
      <c r="L19" s="16">
        <v>39</v>
      </c>
      <c r="M19" s="20">
        <f t="shared" si="11"/>
        <v>44</v>
      </c>
      <c r="N19" s="15">
        <v>3</v>
      </c>
      <c r="O19" s="16">
        <v>1</v>
      </c>
      <c r="P19" s="16">
        <v>22</v>
      </c>
      <c r="Q19" s="473">
        <f t="shared" si="12"/>
        <v>26</v>
      </c>
      <c r="R19" s="298">
        <v>61</v>
      </c>
      <c r="S19" s="15">
        <v>0</v>
      </c>
      <c r="T19" s="16">
        <v>0</v>
      </c>
      <c r="U19" s="16">
        <v>4</v>
      </c>
      <c r="V19" s="473">
        <f t="shared" si="13"/>
        <v>4</v>
      </c>
      <c r="W19" s="15">
        <v>0</v>
      </c>
      <c r="X19" s="16">
        <v>0</v>
      </c>
      <c r="Y19" s="16">
        <v>8</v>
      </c>
      <c r="Z19" s="473">
        <f t="shared" si="14"/>
        <v>8</v>
      </c>
      <c r="AA19" s="297">
        <v>539</v>
      </c>
      <c r="AB19" s="299">
        <v>198</v>
      </c>
      <c r="AC19" s="15">
        <v>39829</v>
      </c>
      <c r="AD19" s="16">
        <v>4830</v>
      </c>
      <c r="AE19" s="496">
        <f t="shared" si="15"/>
        <v>44659</v>
      </c>
      <c r="AF19" s="16">
        <v>491</v>
      </c>
      <c r="AG19" s="16">
        <v>79</v>
      </c>
      <c r="AH19" s="16">
        <v>0</v>
      </c>
      <c r="AI19" s="16">
        <v>0</v>
      </c>
      <c r="AJ19" s="16">
        <v>18</v>
      </c>
      <c r="AK19" s="299">
        <v>0</v>
      </c>
      <c r="AL19" s="497">
        <f aca="true" t="shared" si="16" ref="AL19:AL29">SUM(AE19:AK19)</f>
        <v>45247</v>
      </c>
      <c r="AM19" s="25"/>
      <c r="AN19" s="25"/>
      <c r="AO19" s="25" t="s">
        <v>300</v>
      </c>
      <c r="AP19" s="27">
        <v>17</v>
      </c>
      <c r="AQ19" s="26">
        <v>5</v>
      </c>
      <c r="AR19" s="26">
        <v>16</v>
      </c>
      <c r="AT19" s="2">
        <v>3</v>
      </c>
      <c r="AU19" s="2">
        <v>1</v>
      </c>
    </row>
    <row r="20" spans="1:47" s="2" customFormat="1" ht="33.75" customHeight="1">
      <c r="A20" s="825"/>
      <c r="B20" s="494" t="s">
        <v>156</v>
      </c>
      <c r="C20" s="15">
        <v>44</v>
      </c>
      <c r="D20" s="16">
        <v>14</v>
      </c>
      <c r="E20" s="16">
        <v>9</v>
      </c>
      <c r="F20" s="16">
        <v>0</v>
      </c>
      <c r="G20" s="16">
        <v>0</v>
      </c>
      <c r="H20" s="16">
        <v>28</v>
      </c>
      <c r="I20" s="473">
        <f t="shared" si="10"/>
        <v>95</v>
      </c>
      <c r="J20" s="297">
        <v>17</v>
      </c>
      <c r="K20" s="16">
        <v>4</v>
      </c>
      <c r="L20" s="16">
        <v>46</v>
      </c>
      <c r="M20" s="20">
        <f t="shared" si="11"/>
        <v>67</v>
      </c>
      <c r="N20" s="15">
        <v>12</v>
      </c>
      <c r="O20" s="16">
        <v>1</v>
      </c>
      <c r="P20" s="16">
        <v>45</v>
      </c>
      <c r="Q20" s="473">
        <f t="shared" si="12"/>
        <v>58</v>
      </c>
      <c r="R20" s="298">
        <v>155</v>
      </c>
      <c r="S20" s="15">
        <v>0</v>
      </c>
      <c r="T20" s="16">
        <v>0</v>
      </c>
      <c r="U20" s="16">
        <v>5</v>
      </c>
      <c r="V20" s="473">
        <f t="shared" si="13"/>
        <v>5</v>
      </c>
      <c r="W20" s="15">
        <v>0</v>
      </c>
      <c r="X20" s="16">
        <v>0</v>
      </c>
      <c r="Y20" s="16">
        <v>16</v>
      </c>
      <c r="Z20" s="473">
        <f t="shared" si="14"/>
        <v>16</v>
      </c>
      <c r="AA20" s="297">
        <v>1867</v>
      </c>
      <c r="AB20" s="299">
        <v>363</v>
      </c>
      <c r="AC20" s="15">
        <v>59613</v>
      </c>
      <c r="AD20" s="16">
        <v>56586</v>
      </c>
      <c r="AE20" s="496">
        <f t="shared" si="15"/>
        <v>116199</v>
      </c>
      <c r="AF20" s="16">
        <v>566</v>
      </c>
      <c r="AG20" s="16">
        <v>4965</v>
      </c>
      <c r="AH20" s="16">
        <v>0</v>
      </c>
      <c r="AI20" s="16">
        <v>0</v>
      </c>
      <c r="AJ20" s="16">
        <v>345</v>
      </c>
      <c r="AK20" s="299">
        <v>0</v>
      </c>
      <c r="AL20" s="497">
        <f t="shared" si="16"/>
        <v>122075</v>
      </c>
      <c r="AM20" s="25"/>
      <c r="AN20" s="25"/>
      <c r="AO20" s="25" t="s">
        <v>301</v>
      </c>
      <c r="AP20" s="27">
        <v>10</v>
      </c>
      <c r="AQ20" s="26">
        <v>8</v>
      </c>
      <c r="AR20" s="26">
        <v>15</v>
      </c>
      <c r="AT20" s="2">
        <v>7</v>
      </c>
      <c r="AU20" s="2">
        <v>3</v>
      </c>
    </row>
    <row r="21" spans="1:47" s="2" customFormat="1" ht="33.75" customHeight="1">
      <c r="A21" s="825"/>
      <c r="B21" s="494" t="s">
        <v>157</v>
      </c>
      <c r="C21" s="15">
        <v>30</v>
      </c>
      <c r="D21" s="16">
        <v>4</v>
      </c>
      <c r="E21" s="16">
        <v>4</v>
      </c>
      <c r="F21" s="16">
        <v>0</v>
      </c>
      <c r="G21" s="16">
        <v>0</v>
      </c>
      <c r="H21" s="16">
        <v>18</v>
      </c>
      <c r="I21" s="473">
        <f t="shared" si="10"/>
        <v>56</v>
      </c>
      <c r="J21" s="297">
        <v>14</v>
      </c>
      <c r="K21" s="16">
        <v>2</v>
      </c>
      <c r="L21" s="16">
        <v>33</v>
      </c>
      <c r="M21" s="20">
        <f t="shared" si="11"/>
        <v>49</v>
      </c>
      <c r="N21" s="15">
        <v>7</v>
      </c>
      <c r="O21" s="16">
        <v>0</v>
      </c>
      <c r="P21" s="16">
        <v>20</v>
      </c>
      <c r="Q21" s="473">
        <f t="shared" si="12"/>
        <v>27</v>
      </c>
      <c r="R21" s="298">
        <v>62</v>
      </c>
      <c r="S21" s="15">
        <v>0</v>
      </c>
      <c r="T21" s="16">
        <v>0</v>
      </c>
      <c r="U21" s="16">
        <v>3</v>
      </c>
      <c r="V21" s="473">
        <f t="shared" si="13"/>
        <v>3</v>
      </c>
      <c r="W21" s="15">
        <v>0</v>
      </c>
      <c r="X21" s="16">
        <v>0</v>
      </c>
      <c r="Y21" s="16">
        <v>6</v>
      </c>
      <c r="Z21" s="473">
        <f t="shared" si="14"/>
        <v>6</v>
      </c>
      <c r="AA21" s="297">
        <v>2158</v>
      </c>
      <c r="AB21" s="299">
        <v>39</v>
      </c>
      <c r="AC21" s="15">
        <v>54695</v>
      </c>
      <c r="AD21" s="16">
        <v>21895</v>
      </c>
      <c r="AE21" s="496">
        <f t="shared" si="15"/>
        <v>76590</v>
      </c>
      <c r="AF21" s="16">
        <v>1406</v>
      </c>
      <c r="AG21" s="16">
        <v>3363</v>
      </c>
      <c r="AH21" s="16">
        <v>0</v>
      </c>
      <c r="AI21" s="16">
        <v>0</v>
      </c>
      <c r="AJ21" s="16">
        <v>2931</v>
      </c>
      <c r="AK21" s="299">
        <v>0</v>
      </c>
      <c r="AL21" s="497">
        <f t="shared" si="16"/>
        <v>84290</v>
      </c>
      <c r="AM21" s="25"/>
      <c r="AN21" s="25"/>
      <c r="AO21" s="25" t="s">
        <v>157</v>
      </c>
      <c r="AP21" s="27">
        <v>10</v>
      </c>
      <c r="AQ21" s="26">
        <v>4</v>
      </c>
      <c r="AR21" s="26">
        <v>8</v>
      </c>
      <c r="AT21" s="2">
        <v>10</v>
      </c>
      <c r="AU21" s="2">
        <v>15</v>
      </c>
    </row>
    <row r="22" spans="1:47" s="2" customFormat="1" ht="33.75" customHeight="1">
      <c r="A22" s="825"/>
      <c r="B22" s="494" t="s">
        <v>158</v>
      </c>
      <c r="C22" s="15">
        <v>26</v>
      </c>
      <c r="D22" s="16">
        <v>4</v>
      </c>
      <c r="E22" s="16">
        <v>5</v>
      </c>
      <c r="F22" s="16">
        <v>0</v>
      </c>
      <c r="G22" s="16">
        <v>0</v>
      </c>
      <c r="H22" s="16">
        <v>8</v>
      </c>
      <c r="I22" s="473">
        <f t="shared" si="10"/>
        <v>43</v>
      </c>
      <c r="J22" s="297">
        <v>13</v>
      </c>
      <c r="K22" s="16">
        <v>6</v>
      </c>
      <c r="L22" s="16">
        <v>26</v>
      </c>
      <c r="M22" s="20">
        <f t="shared" si="11"/>
        <v>45</v>
      </c>
      <c r="N22" s="15">
        <v>6</v>
      </c>
      <c r="O22" s="16">
        <v>2</v>
      </c>
      <c r="P22" s="16">
        <v>16</v>
      </c>
      <c r="Q22" s="473">
        <f t="shared" si="12"/>
        <v>24</v>
      </c>
      <c r="R22" s="298">
        <v>55</v>
      </c>
      <c r="S22" s="15">
        <v>0</v>
      </c>
      <c r="T22" s="16">
        <v>0</v>
      </c>
      <c r="U22" s="16">
        <v>4</v>
      </c>
      <c r="V22" s="473">
        <f t="shared" si="13"/>
        <v>4</v>
      </c>
      <c r="W22" s="15">
        <v>0</v>
      </c>
      <c r="X22" s="16">
        <v>0</v>
      </c>
      <c r="Y22" s="16">
        <v>9</v>
      </c>
      <c r="Z22" s="473">
        <f t="shared" si="14"/>
        <v>9</v>
      </c>
      <c r="AA22" s="297">
        <v>1610</v>
      </c>
      <c r="AB22" s="299">
        <v>83</v>
      </c>
      <c r="AC22" s="15">
        <v>45705</v>
      </c>
      <c r="AD22" s="16">
        <v>19851</v>
      </c>
      <c r="AE22" s="496">
        <f t="shared" si="15"/>
        <v>65556</v>
      </c>
      <c r="AF22" s="16">
        <v>70</v>
      </c>
      <c r="AG22" s="16">
        <v>2386</v>
      </c>
      <c r="AH22" s="16">
        <v>0</v>
      </c>
      <c r="AI22" s="16">
        <v>0</v>
      </c>
      <c r="AJ22" s="16">
        <v>218</v>
      </c>
      <c r="AK22" s="299">
        <v>0</v>
      </c>
      <c r="AL22" s="497">
        <f t="shared" si="16"/>
        <v>68230</v>
      </c>
      <c r="AM22" s="25"/>
      <c r="AN22" s="25"/>
      <c r="AO22" s="25" t="s">
        <v>158</v>
      </c>
      <c r="AP22" s="27">
        <v>4</v>
      </c>
      <c r="AQ22" s="26">
        <v>4</v>
      </c>
      <c r="AR22" s="26">
        <v>6</v>
      </c>
      <c r="AT22" s="2">
        <v>2</v>
      </c>
      <c r="AU22" s="2">
        <v>7</v>
      </c>
    </row>
    <row r="23" spans="1:47" s="2" customFormat="1" ht="33.75" customHeight="1">
      <c r="A23" s="825"/>
      <c r="B23" s="494" t="s">
        <v>159</v>
      </c>
      <c r="C23" s="15">
        <v>25</v>
      </c>
      <c r="D23" s="16">
        <v>4</v>
      </c>
      <c r="E23" s="16">
        <v>1</v>
      </c>
      <c r="F23" s="16">
        <v>0</v>
      </c>
      <c r="G23" s="16">
        <v>0</v>
      </c>
      <c r="H23" s="16">
        <v>13</v>
      </c>
      <c r="I23" s="473">
        <f t="shared" si="10"/>
        <v>43</v>
      </c>
      <c r="J23" s="297">
        <v>12</v>
      </c>
      <c r="K23" s="16">
        <v>1</v>
      </c>
      <c r="L23" s="16">
        <v>19</v>
      </c>
      <c r="M23" s="20">
        <f t="shared" si="11"/>
        <v>32</v>
      </c>
      <c r="N23" s="15">
        <v>4</v>
      </c>
      <c r="O23" s="16">
        <v>1</v>
      </c>
      <c r="P23" s="16">
        <v>9</v>
      </c>
      <c r="Q23" s="473">
        <f t="shared" si="12"/>
        <v>14</v>
      </c>
      <c r="R23" s="298">
        <v>38</v>
      </c>
      <c r="S23" s="15">
        <v>0</v>
      </c>
      <c r="T23" s="16">
        <v>0</v>
      </c>
      <c r="U23" s="16">
        <v>0</v>
      </c>
      <c r="V23" s="473">
        <f t="shared" si="13"/>
        <v>0</v>
      </c>
      <c r="W23" s="15">
        <v>0</v>
      </c>
      <c r="X23" s="16">
        <v>0</v>
      </c>
      <c r="Y23" s="16">
        <v>2</v>
      </c>
      <c r="Z23" s="473">
        <f t="shared" si="14"/>
        <v>2</v>
      </c>
      <c r="AA23" s="297">
        <v>824</v>
      </c>
      <c r="AB23" s="299">
        <v>10</v>
      </c>
      <c r="AC23" s="15">
        <v>43218</v>
      </c>
      <c r="AD23" s="16">
        <v>24164</v>
      </c>
      <c r="AE23" s="496">
        <f t="shared" si="15"/>
        <v>67382</v>
      </c>
      <c r="AF23" s="16">
        <v>5</v>
      </c>
      <c r="AG23" s="16">
        <v>280</v>
      </c>
      <c r="AH23" s="16">
        <v>0</v>
      </c>
      <c r="AI23" s="16">
        <v>0</v>
      </c>
      <c r="AJ23" s="16">
        <v>56</v>
      </c>
      <c r="AK23" s="299">
        <v>0</v>
      </c>
      <c r="AL23" s="497">
        <f t="shared" si="16"/>
        <v>67723</v>
      </c>
      <c r="AM23" s="25"/>
      <c r="AN23" s="25"/>
      <c r="AO23" s="25" t="s">
        <v>159</v>
      </c>
      <c r="AP23" s="27">
        <v>1</v>
      </c>
      <c r="AQ23" s="26">
        <v>3</v>
      </c>
      <c r="AR23" s="26">
        <v>8</v>
      </c>
      <c r="AT23" s="2">
        <v>2</v>
      </c>
      <c r="AU23" s="2">
        <v>8</v>
      </c>
    </row>
    <row r="24" spans="1:47" s="2" customFormat="1" ht="33.75" customHeight="1">
      <c r="A24" s="825"/>
      <c r="B24" s="494" t="s">
        <v>160</v>
      </c>
      <c r="C24" s="15">
        <v>13</v>
      </c>
      <c r="D24" s="16">
        <v>0</v>
      </c>
      <c r="E24" s="16">
        <v>4</v>
      </c>
      <c r="F24" s="16">
        <v>3</v>
      </c>
      <c r="G24" s="16">
        <v>0</v>
      </c>
      <c r="H24" s="16">
        <v>8</v>
      </c>
      <c r="I24" s="473">
        <f t="shared" si="10"/>
        <v>28</v>
      </c>
      <c r="J24" s="297">
        <v>7</v>
      </c>
      <c r="K24" s="16">
        <v>0</v>
      </c>
      <c r="L24" s="16">
        <v>19</v>
      </c>
      <c r="M24" s="20">
        <f t="shared" si="11"/>
        <v>26</v>
      </c>
      <c r="N24" s="15">
        <v>5</v>
      </c>
      <c r="O24" s="16">
        <v>0</v>
      </c>
      <c r="P24" s="16">
        <v>11</v>
      </c>
      <c r="Q24" s="473">
        <f t="shared" si="12"/>
        <v>16</v>
      </c>
      <c r="R24" s="298">
        <v>38</v>
      </c>
      <c r="S24" s="15">
        <v>0</v>
      </c>
      <c r="T24" s="16">
        <v>0</v>
      </c>
      <c r="U24" s="16">
        <v>2</v>
      </c>
      <c r="V24" s="473">
        <f t="shared" si="13"/>
        <v>2</v>
      </c>
      <c r="W24" s="15">
        <v>0</v>
      </c>
      <c r="X24" s="16">
        <v>0</v>
      </c>
      <c r="Y24" s="16">
        <v>19</v>
      </c>
      <c r="Z24" s="473">
        <f t="shared" si="14"/>
        <v>19</v>
      </c>
      <c r="AA24" s="297">
        <v>884</v>
      </c>
      <c r="AB24" s="299">
        <v>1</v>
      </c>
      <c r="AC24" s="15">
        <v>61541</v>
      </c>
      <c r="AD24" s="16">
        <v>7722</v>
      </c>
      <c r="AE24" s="496">
        <f t="shared" si="15"/>
        <v>69263</v>
      </c>
      <c r="AF24" s="16">
        <v>0</v>
      </c>
      <c r="AG24" s="16">
        <v>420</v>
      </c>
      <c r="AH24" s="16">
        <v>2036</v>
      </c>
      <c r="AI24" s="16">
        <v>0</v>
      </c>
      <c r="AJ24" s="16">
        <v>230</v>
      </c>
      <c r="AK24" s="299">
        <v>0</v>
      </c>
      <c r="AL24" s="497">
        <f t="shared" si="16"/>
        <v>71949</v>
      </c>
      <c r="AM24" s="25"/>
      <c r="AN24" s="25"/>
      <c r="AO24" s="25" t="s">
        <v>160</v>
      </c>
      <c r="AP24" s="27">
        <v>4</v>
      </c>
      <c r="AQ24" s="26">
        <v>0</v>
      </c>
      <c r="AR24" s="26">
        <v>1</v>
      </c>
      <c r="AT24" s="2">
        <v>1</v>
      </c>
      <c r="AU24" s="2">
        <v>2</v>
      </c>
    </row>
    <row r="25" spans="1:47" s="2" customFormat="1" ht="33.75" customHeight="1">
      <c r="A25" s="825"/>
      <c r="B25" s="494" t="s">
        <v>161</v>
      </c>
      <c r="C25" s="15">
        <v>26</v>
      </c>
      <c r="D25" s="16">
        <v>2</v>
      </c>
      <c r="E25" s="16">
        <v>5</v>
      </c>
      <c r="F25" s="16">
        <v>0</v>
      </c>
      <c r="G25" s="16">
        <v>0</v>
      </c>
      <c r="H25" s="16">
        <v>16</v>
      </c>
      <c r="I25" s="473">
        <f t="shared" si="10"/>
        <v>49</v>
      </c>
      <c r="J25" s="297">
        <v>11</v>
      </c>
      <c r="K25" s="16">
        <v>3</v>
      </c>
      <c r="L25" s="16">
        <v>29</v>
      </c>
      <c r="M25" s="20">
        <f t="shared" si="11"/>
        <v>43</v>
      </c>
      <c r="N25" s="15">
        <v>9</v>
      </c>
      <c r="O25" s="16">
        <v>4</v>
      </c>
      <c r="P25" s="16">
        <v>19</v>
      </c>
      <c r="Q25" s="473">
        <f t="shared" si="12"/>
        <v>32</v>
      </c>
      <c r="R25" s="298">
        <v>79</v>
      </c>
      <c r="S25" s="15">
        <v>0</v>
      </c>
      <c r="T25" s="16">
        <v>0</v>
      </c>
      <c r="U25" s="16">
        <v>3</v>
      </c>
      <c r="V25" s="473">
        <f t="shared" si="13"/>
        <v>3</v>
      </c>
      <c r="W25" s="15">
        <v>0</v>
      </c>
      <c r="X25" s="16">
        <v>0</v>
      </c>
      <c r="Y25" s="16">
        <v>6</v>
      </c>
      <c r="Z25" s="473">
        <f t="shared" si="14"/>
        <v>6</v>
      </c>
      <c r="AA25" s="297">
        <v>1279</v>
      </c>
      <c r="AB25" s="299">
        <v>5</v>
      </c>
      <c r="AC25" s="15">
        <v>56000</v>
      </c>
      <c r="AD25" s="16">
        <v>36056</v>
      </c>
      <c r="AE25" s="496">
        <f t="shared" si="15"/>
        <v>92056</v>
      </c>
      <c r="AF25" s="16">
        <v>1</v>
      </c>
      <c r="AG25" s="16">
        <v>890</v>
      </c>
      <c r="AH25" s="16">
        <v>0</v>
      </c>
      <c r="AI25" s="16">
        <v>0</v>
      </c>
      <c r="AJ25" s="16">
        <v>841</v>
      </c>
      <c r="AK25" s="299">
        <v>0</v>
      </c>
      <c r="AL25" s="497">
        <f t="shared" si="16"/>
        <v>93788</v>
      </c>
      <c r="AM25" s="25"/>
      <c r="AN25" s="25"/>
      <c r="AO25" s="25" t="s">
        <v>161</v>
      </c>
      <c r="AP25" s="27">
        <v>1</v>
      </c>
      <c r="AQ25" s="26">
        <v>1</v>
      </c>
      <c r="AR25" s="26">
        <v>8</v>
      </c>
      <c r="AT25" s="2">
        <v>2</v>
      </c>
      <c r="AU25" s="2">
        <v>3</v>
      </c>
    </row>
    <row r="26" spans="1:47" s="2" customFormat="1" ht="33.75" customHeight="1">
      <c r="A26" s="825"/>
      <c r="B26" s="494" t="s">
        <v>162</v>
      </c>
      <c r="C26" s="15">
        <v>28</v>
      </c>
      <c r="D26" s="16">
        <v>2</v>
      </c>
      <c r="E26" s="16">
        <v>6</v>
      </c>
      <c r="F26" s="16">
        <v>0</v>
      </c>
      <c r="G26" s="16">
        <v>0</v>
      </c>
      <c r="H26" s="16">
        <v>19</v>
      </c>
      <c r="I26" s="473">
        <f t="shared" si="10"/>
        <v>55</v>
      </c>
      <c r="J26" s="297">
        <v>11</v>
      </c>
      <c r="K26" s="16">
        <v>2</v>
      </c>
      <c r="L26" s="16">
        <v>34</v>
      </c>
      <c r="M26" s="20">
        <f t="shared" si="11"/>
        <v>47</v>
      </c>
      <c r="N26" s="15">
        <v>6</v>
      </c>
      <c r="O26" s="16">
        <v>3</v>
      </c>
      <c r="P26" s="16">
        <v>17</v>
      </c>
      <c r="Q26" s="473">
        <f t="shared" si="12"/>
        <v>26</v>
      </c>
      <c r="R26" s="298">
        <v>60</v>
      </c>
      <c r="S26" s="15">
        <v>0</v>
      </c>
      <c r="T26" s="16">
        <v>0</v>
      </c>
      <c r="U26" s="16">
        <v>0</v>
      </c>
      <c r="V26" s="473">
        <f t="shared" si="13"/>
        <v>0</v>
      </c>
      <c r="W26" s="15">
        <v>1</v>
      </c>
      <c r="X26" s="16">
        <v>0</v>
      </c>
      <c r="Y26" s="16">
        <v>5</v>
      </c>
      <c r="Z26" s="473">
        <f t="shared" si="14"/>
        <v>6</v>
      </c>
      <c r="AA26" s="297">
        <v>1595</v>
      </c>
      <c r="AB26" s="299">
        <v>602</v>
      </c>
      <c r="AC26" s="15">
        <v>80355</v>
      </c>
      <c r="AD26" s="16">
        <v>20049</v>
      </c>
      <c r="AE26" s="496">
        <f t="shared" si="15"/>
        <v>100404</v>
      </c>
      <c r="AF26" s="16">
        <v>6679</v>
      </c>
      <c r="AG26" s="16">
        <v>1604</v>
      </c>
      <c r="AH26" s="16">
        <v>0</v>
      </c>
      <c r="AI26" s="16">
        <v>0</v>
      </c>
      <c r="AJ26" s="16">
        <v>217</v>
      </c>
      <c r="AK26" s="299">
        <v>0</v>
      </c>
      <c r="AL26" s="497">
        <f t="shared" si="16"/>
        <v>108904</v>
      </c>
      <c r="AM26" s="25"/>
      <c r="AN26" s="25"/>
      <c r="AO26" s="25" t="s">
        <v>162</v>
      </c>
      <c r="AP26" s="27">
        <v>0</v>
      </c>
      <c r="AQ26" s="26">
        <v>1</v>
      </c>
      <c r="AR26" s="26">
        <v>13</v>
      </c>
      <c r="AT26" s="2">
        <v>1</v>
      </c>
      <c r="AU26" s="2">
        <v>2</v>
      </c>
    </row>
    <row r="27" spans="1:47" s="2" customFormat="1" ht="33.75" customHeight="1">
      <c r="A27" s="825"/>
      <c r="B27" s="494" t="s">
        <v>163</v>
      </c>
      <c r="C27" s="15">
        <v>40</v>
      </c>
      <c r="D27" s="16">
        <v>3</v>
      </c>
      <c r="E27" s="16">
        <v>5</v>
      </c>
      <c r="F27" s="16">
        <v>0</v>
      </c>
      <c r="G27" s="16">
        <v>0</v>
      </c>
      <c r="H27" s="16">
        <v>17</v>
      </c>
      <c r="I27" s="473">
        <f t="shared" si="10"/>
        <v>65</v>
      </c>
      <c r="J27" s="297">
        <v>23</v>
      </c>
      <c r="K27" s="16">
        <v>6</v>
      </c>
      <c r="L27" s="16">
        <v>44</v>
      </c>
      <c r="M27" s="20">
        <f t="shared" si="11"/>
        <v>73</v>
      </c>
      <c r="N27" s="15">
        <v>16</v>
      </c>
      <c r="O27" s="16">
        <v>5</v>
      </c>
      <c r="P27" s="16">
        <v>26</v>
      </c>
      <c r="Q27" s="473">
        <f t="shared" si="12"/>
        <v>47</v>
      </c>
      <c r="R27" s="298">
        <v>116</v>
      </c>
      <c r="S27" s="15">
        <v>0</v>
      </c>
      <c r="T27" s="16">
        <v>0</v>
      </c>
      <c r="U27" s="16">
        <v>3</v>
      </c>
      <c r="V27" s="473">
        <f t="shared" si="13"/>
        <v>3</v>
      </c>
      <c r="W27" s="15">
        <v>0</v>
      </c>
      <c r="X27" s="16">
        <v>0</v>
      </c>
      <c r="Y27" s="16">
        <v>7</v>
      </c>
      <c r="Z27" s="473">
        <f t="shared" si="14"/>
        <v>7</v>
      </c>
      <c r="AA27" s="297">
        <v>3005</v>
      </c>
      <c r="AB27" s="299">
        <v>6</v>
      </c>
      <c r="AC27" s="15">
        <v>168652</v>
      </c>
      <c r="AD27" s="16">
        <v>23393</v>
      </c>
      <c r="AE27" s="496">
        <f t="shared" si="15"/>
        <v>192045</v>
      </c>
      <c r="AF27" s="16">
        <v>40</v>
      </c>
      <c r="AG27" s="16">
        <v>321</v>
      </c>
      <c r="AH27" s="16">
        <v>0</v>
      </c>
      <c r="AI27" s="16">
        <v>0</v>
      </c>
      <c r="AJ27" s="16">
        <v>12</v>
      </c>
      <c r="AK27" s="299">
        <v>0</v>
      </c>
      <c r="AL27" s="497">
        <f t="shared" si="16"/>
        <v>192418</v>
      </c>
      <c r="AM27" s="25"/>
      <c r="AN27" s="25"/>
      <c r="AO27" s="25" t="s">
        <v>163</v>
      </c>
      <c r="AP27" s="27">
        <v>0</v>
      </c>
      <c r="AQ27" s="26">
        <v>4</v>
      </c>
      <c r="AR27" s="26">
        <v>3</v>
      </c>
      <c r="AT27" s="2">
        <v>7</v>
      </c>
      <c r="AU27" s="2">
        <v>4</v>
      </c>
    </row>
    <row r="28" spans="1:47" s="2" customFormat="1" ht="33.75" customHeight="1">
      <c r="A28" s="825"/>
      <c r="B28" s="494" t="s">
        <v>164</v>
      </c>
      <c r="C28" s="15">
        <v>32</v>
      </c>
      <c r="D28" s="16">
        <v>3</v>
      </c>
      <c r="E28" s="16">
        <v>7</v>
      </c>
      <c r="F28" s="16">
        <v>1</v>
      </c>
      <c r="G28" s="16">
        <v>0</v>
      </c>
      <c r="H28" s="16">
        <v>11</v>
      </c>
      <c r="I28" s="473">
        <f t="shared" si="10"/>
        <v>54</v>
      </c>
      <c r="J28" s="297">
        <v>24</v>
      </c>
      <c r="K28" s="16">
        <v>3</v>
      </c>
      <c r="L28" s="16">
        <v>34</v>
      </c>
      <c r="M28" s="20">
        <f t="shared" si="11"/>
        <v>61</v>
      </c>
      <c r="N28" s="15">
        <v>24</v>
      </c>
      <c r="O28" s="16">
        <v>2</v>
      </c>
      <c r="P28" s="16">
        <v>27</v>
      </c>
      <c r="Q28" s="473">
        <f t="shared" si="12"/>
        <v>53</v>
      </c>
      <c r="R28" s="298">
        <v>113</v>
      </c>
      <c r="S28" s="15">
        <v>0</v>
      </c>
      <c r="T28" s="16">
        <v>0</v>
      </c>
      <c r="U28" s="16">
        <v>4</v>
      </c>
      <c r="V28" s="473">
        <f t="shared" si="13"/>
        <v>4</v>
      </c>
      <c r="W28" s="15">
        <v>0</v>
      </c>
      <c r="X28" s="16">
        <v>0</v>
      </c>
      <c r="Y28" s="16">
        <v>9</v>
      </c>
      <c r="Z28" s="473">
        <f t="shared" si="14"/>
        <v>9</v>
      </c>
      <c r="AA28" s="297">
        <v>2160</v>
      </c>
      <c r="AB28" s="299">
        <v>4</v>
      </c>
      <c r="AC28" s="15">
        <v>100906</v>
      </c>
      <c r="AD28" s="16">
        <v>19172</v>
      </c>
      <c r="AE28" s="496">
        <f t="shared" si="15"/>
        <v>120078</v>
      </c>
      <c r="AF28" s="16">
        <v>14</v>
      </c>
      <c r="AG28" s="16">
        <v>55961</v>
      </c>
      <c r="AH28" s="16">
        <v>350</v>
      </c>
      <c r="AI28" s="16">
        <v>0</v>
      </c>
      <c r="AJ28" s="16">
        <v>1286</v>
      </c>
      <c r="AK28" s="299">
        <v>180</v>
      </c>
      <c r="AL28" s="497">
        <f t="shared" si="16"/>
        <v>177869</v>
      </c>
      <c r="AM28" s="25"/>
      <c r="AN28" s="25"/>
      <c r="AO28" s="25" t="s">
        <v>164</v>
      </c>
      <c r="AP28" s="27">
        <v>1</v>
      </c>
      <c r="AQ28" s="26">
        <v>1</v>
      </c>
      <c r="AR28" s="26">
        <v>18</v>
      </c>
      <c r="AT28" s="2">
        <v>2</v>
      </c>
      <c r="AU28" s="2">
        <v>3</v>
      </c>
    </row>
    <row r="29" spans="1:47" s="2" customFormat="1" ht="33.75" customHeight="1" thickBot="1">
      <c r="A29" s="826"/>
      <c r="B29" s="498" t="s">
        <v>165</v>
      </c>
      <c r="C29" s="17">
        <v>42</v>
      </c>
      <c r="D29" s="18">
        <v>7</v>
      </c>
      <c r="E29" s="18">
        <v>4</v>
      </c>
      <c r="F29" s="18">
        <v>0</v>
      </c>
      <c r="G29" s="18">
        <v>0</v>
      </c>
      <c r="H29" s="18">
        <v>8</v>
      </c>
      <c r="I29" s="499">
        <f t="shared" si="10"/>
        <v>61</v>
      </c>
      <c r="J29" s="300">
        <v>20</v>
      </c>
      <c r="K29" s="18">
        <v>7</v>
      </c>
      <c r="L29" s="18">
        <v>36</v>
      </c>
      <c r="M29" s="500">
        <f t="shared" si="11"/>
        <v>63</v>
      </c>
      <c r="N29" s="17">
        <v>13</v>
      </c>
      <c r="O29" s="18">
        <v>5</v>
      </c>
      <c r="P29" s="18">
        <v>19</v>
      </c>
      <c r="Q29" s="499">
        <f t="shared" si="12"/>
        <v>37</v>
      </c>
      <c r="R29" s="301">
        <v>90</v>
      </c>
      <c r="S29" s="17">
        <v>0</v>
      </c>
      <c r="T29" s="18">
        <v>0</v>
      </c>
      <c r="U29" s="18">
        <v>2</v>
      </c>
      <c r="V29" s="499">
        <f t="shared" si="13"/>
        <v>2</v>
      </c>
      <c r="W29" s="17">
        <v>0</v>
      </c>
      <c r="X29" s="18">
        <v>0</v>
      </c>
      <c r="Y29" s="18">
        <v>14</v>
      </c>
      <c r="Z29" s="499">
        <f t="shared" si="14"/>
        <v>14</v>
      </c>
      <c r="AA29" s="300">
        <v>2885</v>
      </c>
      <c r="AB29" s="302">
        <v>146</v>
      </c>
      <c r="AC29" s="17">
        <v>106668</v>
      </c>
      <c r="AD29" s="18">
        <v>32819</v>
      </c>
      <c r="AE29" s="501">
        <f t="shared" si="15"/>
        <v>139487</v>
      </c>
      <c r="AF29" s="18">
        <v>217</v>
      </c>
      <c r="AG29" s="18">
        <v>867</v>
      </c>
      <c r="AH29" s="18">
        <v>0</v>
      </c>
      <c r="AI29" s="18">
        <v>0</v>
      </c>
      <c r="AJ29" s="18">
        <v>32131</v>
      </c>
      <c r="AK29" s="302">
        <v>0</v>
      </c>
      <c r="AL29" s="502">
        <f t="shared" si="16"/>
        <v>172702</v>
      </c>
      <c r="AM29" s="25"/>
      <c r="AN29" s="25"/>
      <c r="AO29" s="25" t="s">
        <v>165</v>
      </c>
      <c r="AP29" s="27">
        <v>6</v>
      </c>
      <c r="AQ29" s="26">
        <v>0</v>
      </c>
      <c r="AR29" s="26">
        <v>3</v>
      </c>
      <c r="AT29" s="2">
        <v>3</v>
      </c>
      <c r="AU29" s="2">
        <v>8</v>
      </c>
    </row>
    <row r="30" spans="27:33" ht="11.25">
      <c r="AA30" s="73"/>
      <c r="AG30" s="60" t="s">
        <v>326</v>
      </c>
    </row>
    <row r="31" ht="19.5" customHeight="1">
      <c r="AA31" s="73"/>
    </row>
    <row r="32" spans="27:48" ht="19.5" customHeight="1">
      <c r="AA32" s="73"/>
      <c r="AO32" s="797"/>
      <c r="AP32" s="798"/>
      <c r="AQ32" s="822" t="s">
        <v>105</v>
      </c>
      <c r="AR32" s="810" t="s">
        <v>106</v>
      </c>
      <c r="AS32" s="810" t="s">
        <v>107</v>
      </c>
      <c r="AT32" s="810" t="s">
        <v>108</v>
      </c>
      <c r="AU32" s="810" t="s">
        <v>109</v>
      </c>
      <c r="AV32" s="806" t="s">
        <v>110</v>
      </c>
    </row>
    <row r="33" spans="27:48" ht="19.5" customHeight="1" thickBot="1">
      <c r="AA33" s="73"/>
      <c r="AO33" s="799"/>
      <c r="AP33" s="800"/>
      <c r="AQ33" s="823"/>
      <c r="AR33" s="811"/>
      <c r="AS33" s="811"/>
      <c r="AT33" s="811"/>
      <c r="AU33" s="811"/>
      <c r="AV33" s="807"/>
    </row>
    <row r="34" spans="27:48" ht="13.5">
      <c r="AA34" s="73"/>
      <c r="AO34" s="827" t="s">
        <v>436</v>
      </c>
      <c r="AP34" s="828"/>
      <c r="AQ34" s="11">
        <v>414</v>
      </c>
      <c r="AR34" s="12">
        <v>63</v>
      </c>
      <c r="AS34" s="12">
        <v>74</v>
      </c>
      <c r="AT34" s="12">
        <v>5</v>
      </c>
      <c r="AU34" s="12">
        <v>0</v>
      </c>
      <c r="AV34" s="473">
        <v>145</v>
      </c>
    </row>
    <row r="35" spans="27:48" ht="13.5">
      <c r="AA35" s="73"/>
      <c r="AO35" s="827" t="s">
        <v>20</v>
      </c>
      <c r="AP35" s="828"/>
      <c r="AQ35" s="11">
        <v>404</v>
      </c>
      <c r="AR35" s="12">
        <v>85</v>
      </c>
      <c r="AS35" s="12">
        <v>97</v>
      </c>
      <c r="AT35" s="12">
        <v>1</v>
      </c>
      <c r="AU35" s="12">
        <v>0</v>
      </c>
      <c r="AV35" s="473">
        <v>155</v>
      </c>
    </row>
    <row r="36" spans="27:48" ht="13.5">
      <c r="AA36" s="73"/>
      <c r="AO36" s="827" t="s">
        <v>21</v>
      </c>
      <c r="AP36" s="828"/>
      <c r="AQ36" s="11">
        <v>416</v>
      </c>
      <c r="AR36" s="12">
        <v>67</v>
      </c>
      <c r="AS36" s="12">
        <v>106</v>
      </c>
      <c r="AT36" s="12">
        <v>2</v>
      </c>
      <c r="AU36" s="12">
        <v>0</v>
      </c>
      <c r="AV36" s="473">
        <v>184</v>
      </c>
    </row>
    <row r="37" spans="27:48" ht="13.5">
      <c r="AA37" s="73"/>
      <c r="AO37" s="827" t="s">
        <v>73</v>
      </c>
      <c r="AP37" s="828"/>
      <c r="AQ37" s="11">
        <v>391</v>
      </c>
      <c r="AR37" s="12">
        <v>55</v>
      </c>
      <c r="AS37" s="12">
        <v>68</v>
      </c>
      <c r="AT37" s="12">
        <v>2</v>
      </c>
      <c r="AU37" s="12">
        <v>1</v>
      </c>
      <c r="AV37" s="473">
        <v>227</v>
      </c>
    </row>
    <row r="38" spans="27:48" ht="13.5">
      <c r="AA38" s="73"/>
      <c r="AO38" s="827" t="s">
        <v>23</v>
      </c>
      <c r="AP38" s="828"/>
      <c r="AQ38" s="11">
        <v>406</v>
      </c>
      <c r="AR38" s="12">
        <v>106</v>
      </c>
      <c r="AS38" s="12">
        <v>90</v>
      </c>
      <c r="AT38" s="12">
        <v>4</v>
      </c>
      <c r="AU38" s="12">
        <v>0</v>
      </c>
      <c r="AV38" s="473">
        <v>311</v>
      </c>
    </row>
    <row r="39" spans="27:48" ht="13.5">
      <c r="AA39" s="73"/>
      <c r="AO39" s="827" t="s">
        <v>299</v>
      </c>
      <c r="AP39" s="828"/>
      <c r="AQ39" s="11">
        <v>365</v>
      </c>
      <c r="AR39" s="12">
        <v>34</v>
      </c>
      <c r="AS39" s="12">
        <v>82</v>
      </c>
      <c r="AT39" s="12">
        <v>7</v>
      </c>
      <c r="AU39" s="12">
        <v>1</v>
      </c>
      <c r="AV39" s="473">
        <v>165</v>
      </c>
    </row>
    <row r="40" spans="27:48" ht="13.5">
      <c r="AA40" s="73"/>
      <c r="AO40" s="827" t="s">
        <v>554</v>
      </c>
      <c r="AP40" s="828"/>
      <c r="AQ40" s="13">
        <v>382</v>
      </c>
      <c r="AR40" s="14">
        <v>62</v>
      </c>
      <c r="AS40" s="14">
        <v>73</v>
      </c>
      <c r="AT40" s="14">
        <v>8</v>
      </c>
      <c r="AU40" s="14">
        <v>0</v>
      </c>
      <c r="AV40" s="1044">
        <v>172</v>
      </c>
    </row>
    <row r="41" spans="27:48" ht="13.5">
      <c r="AA41" s="73"/>
      <c r="AO41" s="827" t="s">
        <v>551</v>
      </c>
      <c r="AP41" s="828"/>
      <c r="AQ41" s="13">
        <v>349</v>
      </c>
      <c r="AR41" s="14">
        <v>59</v>
      </c>
      <c r="AS41" s="14">
        <v>73</v>
      </c>
      <c r="AT41" s="14">
        <v>3</v>
      </c>
      <c r="AU41" s="14">
        <v>0</v>
      </c>
      <c r="AV41" s="1044">
        <v>223</v>
      </c>
    </row>
    <row r="42" spans="27:48" ht="13.5">
      <c r="AA42" s="73"/>
      <c r="AO42" s="827" t="s">
        <v>458</v>
      </c>
      <c r="AP42" s="828"/>
      <c r="AQ42" s="11">
        <v>360</v>
      </c>
      <c r="AR42" s="12">
        <v>53</v>
      </c>
      <c r="AS42" s="12">
        <v>65</v>
      </c>
      <c r="AT42" s="12">
        <v>3</v>
      </c>
      <c r="AU42" s="12">
        <v>0</v>
      </c>
      <c r="AV42" s="473">
        <v>232</v>
      </c>
    </row>
    <row r="43" spans="27:48" ht="14.25" thickBot="1">
      <c r="AA43" s="73"/>
      <c r="AO43" s="1042" t="s">
        <v>545</v>
      </c>
      <c r="AP43" s="1043"/>
      <c r="AQ43" s="1040">
        <v>378</v>
      </c>
      <c r="AR43" s="1041">
        <v>54</v>
      </c>
      <c r="AS43" s="1041">
        <v>61</v>
      </c>
      <c r="AT43" s="1041">
        <v>4</v>
      </c>
      <c r="AU43" s="1041">
        <v>0</v>
      </c>
      <c r="AV43" s="499">
        <v>175</v>
      </c>
    </row>
    <row r="44" ht="11.25">
      <c r="AA44" s="73"/>
    </row>
    <row r="45" ht="11.25">
      <c r="AA45" s="73"/>
    </row>
    <row r="46" ht="11.25">
      <c r="AA46" s="73"/>
    </row>
    <row r="47" ht="11.25">
      <c r="AA47" s="73"/>
    </row>
    <row r="48" ht="11.25">
      <c r="AA48" s="73"/>
    </row>
    <row r="49" ht="11.25">
      <c r="AA49" s="73"/>
    </row>
    <row r="50" ht="11.25">
      <c r="AA50" s="73"/>
    </row>
    <row r="51" ht="11.25">
      <c r="AA51" s="73"/>
    </row>
    <row r="52" ht="11.25">
      <c r="AA52" s="73"/>
    </row>
    <row r="53" ht="11.25">
      <c r="AA53" s="73"/>
    </row>
    <row r="54" ht="11.25">
      <c r="AA54" s="73"/>
    </row>
    <row r="55" ht="11.25">
      <c r="AA55" s="73"/>
    </row>
  </sheetData>
  <mergeCells count="73">
    <mergeCell ref="AO41:AP41"/>
    <mergeCell ref="AO42:AP42"/>
    <mergeCell ref="AO43:AP43"/>
    <mergeCell ref="AO37:AP37"/>
    <mergeCell ref="AO38:AP38"/>
    <mergeCell ref="AO39:AP39"/>
    <mergeCell ref="AO40:AP40"/>
    <mergeCell ref="AO34:AP34"/>
    <mergeCell ref="AO35:AP35"/>
    <mergeCell ref="AO36:AP36"/>
    <mergeCell ref="AO32:AP33"/>
    <mergeCell ref="AQ32:AQ33"/>
    <mergeCell ref="AR32:AR33"/>
    <mergeCell ref="AS32:AS33"/>
    <mergeCell ref="AT32:AT33"/>
    <mergeCell ref="AU32:AU33"/>
    <mergeCell ref="AV32:AV33"/>
    <mergeCell ref="AO16:AQ16"/>
    <mergeCell ref="AK4:AK5"/>
    <mergeCell ref="A15:B15"/>
    <mergeCell ref="A16:B16"/>
    <mergeCell ref="U4:U5"/>
    <mergeCell ref="V4:V5"/>
    <mergeCell ref="AL4:AL5"/>
    <mergeCell ref="A6:B6"/>
    <mergeCell ref="AC4:AE4"/>
    <mergeCell ref="AF4:AF5"/>
    <mergeCell ref="A7:B7"/>
    <mergeCell ref="A8:B8"/>
    <mergeCell ref="A9:B9"/>
    <mergeCell ref="A10:B10"/>
    <mergeCell ref="A18:A29"/>
    <mergeCell ref="A11:B11"/>
    <mergeCell ref="A12:B12"/>
    <mergeCell ref="A13:B13"/>
    <mergeCell ref="A14:B14"/>
    <mergeCell ref="A17:B17"/>
    <mergeCell ref="J4:J5"/>
    <mergeCell ref="K4:K5"/>
    <mergeCell ref="AC3:AL3"/>
    <mergeCell ref="C4:C5"/>
    <mergeCell ref="D4:D5"/>
    <mergeCell ref="E4:E5"/>
    <mergeCell ref="F4:F5"/>
    <mergeCell ref="G4:G5"/>
    <mergeCell ref="H4:H5"/>
    <mergeCell ref="I4:I5"/>
    <mergeCell ref="AI4:AI5"/>
    <mergeCell ref="AJ4:AJ5"/>
    <mergeCell ref="W4:W5"/>
    <mergeCell ref="X4:X5"/>
    <mergeCell ref="AA4:AA5"/>
    <mergeCell ref="AB4:AB5"/>
    <mergeCell ref="AG4:AG5"/>
    <mergeCell ref="AH4:AH5"/>
    <mergeCell ref="Y4:Y5"/>
    <mergeCell ref="Z4:Z5"/>
    <mergeCell ref="A3:B5"/>
    <mergeCell ref="C3:I3"/>
    <mergeCell ref="J3:M3"/>
    <mergeCell ref="N3:Q3"/>
    <mergeCell ref="L4:L5"/>
    <mergeCell ref="M4:M5"/>
    <mergeCell ref="N4:N5"/>
    <mergeCell ref="O4:O5"/>
    <mergeCell ref="P4:P5"/>
    <mergeCell ref="Q4:Q5"/>
    <mergeCell ref="R3:R5"/>
    <mergeCell ref="S3:V3"/>
    <mergeCell ref="W3:Z3"/>
    <mergeCell ref="AA3:AB3"/>
    <mergeCell ref="S4:S5"/>
    <mergeCell ref="T4:T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colBreaks count="1" manualBreakCount="1">
    <brk id="22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A32"/>
  <sheetViews>
    <sheetView zoomScale="75" zoomScaleNormal="75" workbookViewId="0" topLeftCell="A1">
      <pane ySplit="4" topLeftCell="BM17" activePane="bottomLeft" state="frozen"/>
      <selection pane="topLeft" activeCell="H25" sqref="H25"/>
      <selection pane="bottomLeft" activeCell="H25" sqref="H25"/>
    </sheetView>
  </sheetViews>
  <sheetFormatPr defaultColWidth="9.00390625" defaultRowHeight="13.5"/>
  <cols>
    <col min="1" max="1" width="4.50390625" style="1" customWidth="1"/>
    <col min="2" max="2" width="7.25390625" style="1" customWidth="1"/>
    <col min="3" max="3" width="5.25390625" style="1" customWidth="1"/>
    <col min="4" max="53" width="4.00390625" style="1" customWidth="1"/>
    <col min="54" max="16384" width="9.00390625" style="1" customWidth="1"/>
  </cols>
  <sheetData>
    <row r="1" spans="1:53" ht="19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30" t="s">
        <v>327</v>
      </c>
      <c r="AA1" s="31" t="s">
        <v>167</v>
      </c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ht="19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58"/>
      <c r="AV2" s="58"/>
      <c r="AW2" s="58"/>
      <c r="AX2" s="58"/>
      <c r="AY2" s="58"/>
      <c r="AZ2" s="58"/>
      <c r="BA2" s="58"/>
    </row>
    <row r="3" spans="1:53" s="10" customFormat="1" ht="45" customHeight="1">
      <c r="A3" s="795"/>
      <c r="B3" s="796"/>
      <c r="C3" s="841" t="s">
        <v>103</v>
      </c>
      <c r="D3" s="839" t="s">
        <v>168</v>
      </c>
      <c r="E3" s="838"/>
      <c r="F3" s="838"/>
      <c r="G3" s="838"/>
      <c r="H3" s="838"/>
      <c r="I3" s="838"/>
      <c r="J3" s="838"/>
      <c r="K3" s="838"/>
      <c r="L3" s="838"/>
      <c r="M3" s="840"/>
      <c r="N3" s="838" t="s">
        <v>169</v>
      </c>
      <c r="O3" s="838"/>
      <c r="P3" s="838"/>
      <c r="Q3" s="838"/>
      <c r="R3" s="838"/>
      <c r="S3" s="838"/>
      <c r="T3" s="839" t="s">
        <v>170</v>
      </c>
      <c r="U3" s="838"/>
      <c r="V3" s="838"/>
      <c r="W3" s="838"/>
      <c r="X3" s="838"/>
      <c r="Y3" s="838"/>
      <c r="Z3" s="840"/>
      <c r="AA3" s="839" t="s">
        <v>171</v>
      </c>
      <c r="AB3" s="838"/>
      <c r="AC3" s="838"/>
      <c r="AD3" s="838"/>
      <c r="AE3" s="838"/>
      <c r="AF3" s="840"/>
      <c r="AG3" s="838" t="s">
        <v>172</v>
      </c>
      <c r="AH3" s="838"/>
      <c r="AI3" s="838"/>
      <c r="AJ3" s="838"/>
      <c r="AK3" s="838"/>
      <c r="AL3" s="839" t="s">
        <v>173</v>
      </c>
      <c r="AM3" s="838"/>
      <c r="AN3" s="838"/>
      <c r="AO3" s="838"/>
      <c r="AP3" s="838"/>
      <c r="AQ3" s="840"/>
      <c r="AR3" s="838" t="s">
        <v>174</v>
      </c>
      <c r="AS3" s="838"/>
      <c r="AT3" s="838"/>
      <c r="AU3" s="838"/>
      <c r="AV3" s="838"/>
      <c r="AW3" s="838"/>
      <c r="AX3" s="839" t="s">
        <v>175</v>
      </c>
      <c r="AY3" s="838"/>
      <c r="AZ3" s="840"/>
      <c r="BA3" s="46" t="s">
        <v>110</v>
      </c>
    </row>
    <row r="4" spans="1:53" s="10" customFormat="1" ht="230.25" thickBot="1">
      <c r="A4" s="799"/>
      <c r="B4" s="800"/>
      <c r="C4" s="842"/>
      <c r="D4" s="503" t="s">
        <v>135</v>
      </c>
      <c r="E4" s="32" t="s">
        <v>176</v>
      </c>
      <c r="F4" s="32" t="s">
        <v>177</v>
      </c>
      <c r="G4" s="32" t="s">
        <v>178</v>
      </c>
      <c r="H4" s="32" t="s">
        <v>179</v>
      </c>
      <c r="I4" s="32" t="s">
        <v>180</v>
      </c>
      <c r="J4" s="32" t="s">
        <v>181</v>
      </c>
      <c r="K4" s="32" t="s">
        <v>182</v>
      </c>
      <c r="L4" s="32" t="s">
        <v>183</v>
      </c>
      <c r="M4" s="33" t="s">
        <v>110</v>
      </c>
      <c r="N4" s="504" t="s">
        <v>135</v>
      </c>
      <c r="O4" s="34" t="s">
        <v>184</v>
      </c>
      <c r="P4" s="34" t="s">
        <v>185</v>
      </c>
      <c r="Q4" s="34" t="s">
        <v>186</v>
      </c>
      <c r="R4" s="34" t="s">
        <v>187</v>
      </c>
      <c r="S4" s="35" t="s">
        <v>110</v>
      </c>
      <c r="T4" s="505" t="s">
        <v>135</v>
      </c>
      <c r="U4" s="34" t="s">
        <v>188</v>
      </c>
      <c r="V4" s="34" t="s">
        <v>189</v>
      </c>
      <c r="W4" s="34" t="s">
        <v>190</v>
      </c>
      <c r="X4" s="34" t="s">
        <v>191</v>
      </c>
      <c r="Y4" s="34" t="s">
        <v>192</v>
      </c>
      <c r="Z4" s="33" t="s">
        <v>110</v>
      </c>
      <c r="AA4" s="505" t="s">
        <v>135</v>
      </c>
      <c r="AB4" s="34" t="s">
        <v>193</v>
      </c>
      <c r="AC4" s="34" t="s">
        <v>194</v>
      </c>
      <c r="AD4" s="34" t="s">
        <v>195</v>
      </c>
      <c r="AE4" s="34" t="s">
        <v>196</v>
      </c>
      <c r="AF4" s="33" t="s">
        <v>110</v>
      </c>
      <c r="AG4" s="504" t="s">
        <v>135</v>
      </c>
      <c r="AH4" s="34" t="s">
        <v>197</v>
      </c>
      <c r="AI4" s="34" t="s">
        <v>198</v>
      </c>
      <c r="AJ4" s="34" t="s">
        <v>199</v>
      </c>
      <c r="AK4" s="35" t="s">
        <v>110</v>
      </c>
      <c r="AL4" s="505" t="s">
        <v>135</v>
      </c>
      <c r="AM4" s="34" t="s">
        <v>200</v>
      </c>
      <c r="AN4" s="34" t="s">
        <v>201</v>
      </c>
      <c r="AO4" s="34" t="s">
        <v>202</v>
      </c>
      <c r="AP4" s="34" t="s">
        <v>203</v>
      </c>
      <c r="AQ4" s="33" t="s">
        <v>110</v>
      </c>
      <c r="AR4" s="504" t="s">
        <v>135</v>
      </c>
      <c r="AS4" s="34" t="s">
        <v>204</v>
      </c>
      <c r="AT4" s="34" t="s">
        <v>205</v>
      </c>
      <c r="AU4" s="34" t="s">
        <v>206</v>
      </c>
      <c r="AV4" s="34" t="s">
        <v>207</v>
      </c>
      <c r="AW4" s="35" t="s">
        <v>110</v>
      </c>
      <c r="AX4" s="505" t="s">
        <v>135</v>
      </c>
      <c r="AY4" s="35" t="s">
        <v>208</v>
      </c>
      <c r="AZ4" s="33" t="s">
        <v>110</v>
      </c>
      <c r="BA4" s="36" t="s">
        <v>77</v>
      </c>
    </row>
    <row r="5" spans="1:53" s="10" customFormat="1" ht="33" customHeight="1">
      <c r="A5" s="843" t="s">
        <v>556</v>
      </c>
      <c r="B5" s="844"/>
      <c r="C5" s="313">
        <f aca="true" t="shared" si="0" ref="C5:C12">D5+N5+T5+AA5+AG5+AL5+AR5+AX5+BA5</f>
        <v>789</v>
      </c>
      <c r="D5" s="506">
        <f aca="true" t="shared" si="1" ref="D5:D12">SUM(E5:M5)</f>
        <v>46</v>
      </c>
      <c r="E5" s="50">
        <v>9</v>
      </c>
      <c r="F5" s="50">
        <v>1</v>
      </c>
      <c r="G5" s="50">
        <v>10</v>
      </c>
      <c r="H5" s="50">
        <v>1</v>
      </c>
      <c r="I5" s="50">
        <v>21</v>
      </c>
      <c r="J5" s="50">
        <v>4</v>
      </c>
      <c r="K5" s="50">
        <v>0</v>
      </c>
      <c r="L5" s="50">
        <v>0</v>
      </c>
      <c r="M5" s="51">
        <v>0</v>
      </c>
      <c r="N5" s="506">
        <f aca="true" t="shared" si="2" ref="N5:N12">SUM(O5:S5)</f>
        <v>134</v>
      </c>
      <c r="O5" s="50">
        <v>74</v>
      </c>
      <c r="P5" s="50">
        <v>4</v>
      </c>
      <c r="Q5" s="50">
        <v>34</v>
      </c>
      <c r="R5" s="50">
        <v>9</v>
      </c>
      <c r="S5" s="51">
        <v>13</v>
      </c>
      <c r="T5" s="506">
        <f aca="true" t="shared" si="3" ref="T5:T12">SUM(U5:Z5)</f>
        <v>19</v>
      </c>
      <c r="U5" s="50">
        <v>3</v>
      </c>
      <c r="V5" s="50">
        <v>16</v>
      </c>
      <c r="W5" s="50">
        <v>0</v>
      </c>
      <c r="X5" s="50">
        <v>0</v>
      </c>
      <c r="Y5" s="50">
        <v>0</v>
      </c>
      <c r="Z5" s="51">
        <v>0</v>
      </c>
      <c r="AA5" s="506">
        <f aca="true" t="shared" si="4" ref="AA5:AA12">SUM(AB5:AF5)</f>
        <v>393</v>
      </c>
      <c r="AB5" s="50">
        <v>154</v>
      </c>
      <c r="AC5" s="50">
        <v>198</v>
      </c>
      <c r="AD5" s="50">
        <v>31</v>
      </c>
      <c r="AE5" s="50">
        <v>10</v>
      </c>
      <c r="AF5" s="51">
        <v>0</v>
      </c>
      <c r="AG5" s="506">
        <f aca="true" t="shared" si="5" ref="AG5:AG12">SUM(AH5:AK5)</f>
        <v>29</v>
      </c>
      <c r="AH5" s="50">
        <v>20</v>
      </c>
      <c r="AI5" s="50">
        <v>7</v>
      </c>
      <c r="AJ5" s="50">
        <v>2</v>
      </c>
      <c r="AK5" s="51">
        <v>0</v>
      </c>
      <c r="AL5" s="506">
        <f aca="true" t="shared" si="6" ref="AL5:AL12">SUM(AM5:AQ5)</f>
        <v>21</v>
      </c>
      <c r="AM5" s="50">
        <v>0</v>
      </c>
      <c r="AN5" s="50">
        <v>1</v>
      </c>
      <c r="AO5" s="50">
        <v>0</v>
      </c>
      <c r="AP5" s="50">
        <v>17</v>
      </c>
      <c r="AQ5" s="51">
        <v>3</v>
      </c>
      <c r="AR5" s="506">
        <f aca="true" t="shared" si="7" ref="AR5:AR12">SUM(AS5:AW5)</f>
        <v>4</v>
      </c>
      <c r="AS5" s="50">
        <v>3</v>
      </c>
      <c r="AT5" s="50">
        <v>0</v>
      </c>
      <c r="AU5" s="50">
        <v>1</v>
      </c>
      <c r="AV5" s="50">
        <v>0</v>
      </c>
      <c r="AW5" s="51">
        <v>0</v>
      </c>
      <c r="AX5" s="506">
        <f aca="true" t="shared" si="8" ref="AX5:AX12">SUM(AY5:AZ5)</f>
        <v>2</v>
      </c>
      <c r="AY5" s="318">
        <v>2</v>
      </c>
      <c r="AZ5" s="51">
        <v>0</v>
      </c>
      <c r="BA5" s="313">
        <v>141</v>
      </c>
    </row>
    <row r="6" spans="1:53" s="10" customFormat="1" ht="33" customHeight="1">
      <c r="A6" s="827" t="s">
        <v>440</v>
      </c>
      <c r="B6" s="828"/>
      <c r="C6" s="314">
        <f t="shared" si="0"/>
        <v>701</v>
      </c>
      <c r="D6" s="507">
        <f t="shared" si="1"/>
        <v>55</v>
      </c>
      <c r="E6" s="37">
        <v>12</v>
      </c>
      <c r="F6" s="37">
        <v>3</v>
      </c>
      <c r="G6" s="37">
        <v>9</v>
      </c>
      <c r="H6" s="37">
        <v>5</v>
      </c>
      <c r="I6" s="37">
        <v>20</v>
      </c>
      <c r="J6" s="37">
        <v>2</v>
      </c>
      <c r="K6" s="37">
        <v>4</v>
      </c>
      <c r="L6" s="37">
        <v>0</v>
      </c>
      <c r="M6" s="38">
        <v>0</v>
      </c>
      <c r="N6" s="507">
        <f t="shared" si="2"/>
        <v>136</v>
      </c>
      <c r="O6" s="37">
        <v>82</v>
      </c>
      <c r="P6" s="37">
        <v>7</v>
      </c>
      <c r="Q6" s="37">
        <v>29</v>
      </c>
      <c r="R6" s="37">
        <v>5</v>
      </c>
      <c r="S6" s="38">
        <v>13</v>
      </c>
      <c r="T6" s="507">
        <f t="shared" si="3"/>
        <v>10</v>
      </c>
      <c r="U6" s="37">
        <v>1</v>
      </c>
      <c r="V6" s="37">
        <v>9</v>
      </c>
      <c r="W6" s="37">
        <v>0</v>
      </c>
      <c r="X6" s="37">
        <v>0</v>
      </c>
      <c r="Y6" s="37">
        <v>0</v>
      </c>
      <c r="Z6" s="38">
        <v>0</v>
      </c>
      <c r="AA6" s="507">
        <f t="shared" si="4"/>
        <v>307</v>
      </c>
      <c r="AB6" s="37">
        <v>93</v>
      </c>
      <c r="AC6" s="37">
        <v>190</v>
      </c>
      <c r="AD6" s="37">
        <v>17</v>
      </c>
      <c r="AE6" s="37">
        <v>7</v>
      </c>
      <c r="AF6" s="38">
        <v>0</v>
      </c>
      <c r="AG6" s="507">
        <f t="shared" si="5"/>
        <v>35</v>
      </c>
      <c r="AH6" s="37">
        <v>25</v>
      </c>
      <c r="AI6" s="37">
        <v>8</v>
      </c>
      <c r="AJ6" s="37">
        <v>2</v>
      </c>
      <c r="AK6" s="38">
        <v>0</v>
      </c>
      <c r="AL6" s="507">
        <f t="shared" si="6"/>
        <v>12</v>
      </c>
      <c r="AM6" s="37">
        <v>0</v>
      </c>
      <c r="AN6" s="37">
        <v>1</v>
      </c>
      <c r="AO6" s="37">
        <v>0</v>
      </c>
      <c r="AP6" s="37">
        <v>10</v>
      </c>
      <c r="AQ6" s="38">
        <v>1</v>
      </c>
      <c r="AR6" s="507">
        <f t="shared" si="7"/>
        <v>2</v>
      </c>
      <c r="AS6" s="37">
        <v>2</v>
      </c>
      <c r="AT6" s="37">
        <v>0</v>
      </c>
      <c r="AU6" s="37">
        <v>0</v>
      </c>
      <c r="AV6" s="37">
        <v>0</v>
      </c>
      <c r="AW6" s="38">
        <v>0</v>
      </c>
      <c r="AX6" s="507">
        <f t="shared" si="8"/>
        <v>3</v>
      </c>
      <c r="AY6" s="39">
        <v>3</v>
      </c>
      <c r="AZ6" s="38">
        <v>0</v>
      </c>
      <c r="BA6" s="314">
        <v>141</v>
      </c>
    </row>
    <row r="7" spans="1:53" s="10" customFormat="1" ht="33" customHeight="1">
      <c r="A7" s="827" t="s">
        <v>441</v>
      </c>
      <c r="B7" s="828"/>
      <c r="C7" s="314">
        <f t="shared" si="0"/>
        <v>742</v>
      </c>
      <c r="D7" s="507">
        <f t="shared" si="1"/>
        <v>75</v>
      </c>
      <c r="E7" s="37">
        <v>19</v>
      </c>
      <c r="F7" s="37">
        <v>4</v>
      </c>
      <c r="G7" s="37">
        <v>13</v>
      </c>
      <c r="H7" s="37">
        <v>1</v>
      </c>
      <c r="I7" s="37">
        <v>28</v>
      </c>
      <c r="J7" s="37">
        <v>9</v>
      </c>
      <c r="K7" s="37">
        <v>0</v>
      </c>
      <c r="L7" s="37">
        <v>1</v>
      </c>
      <c r="M7" s="38">
        <v>0</v>
      </c>
      <c r="N7" s="507">
        <f t="shared" si="2"/>
        <v>135</v>
      </c>
      <c r="O7" s="37">
        <v>79</v>
      </c>
      <c r="P7" s="37">
        <v>6</v>
      </c>
      <c r="Q7" s="37">
        <v>35</v>
      </c>
      <c r="R7" s="37">
        <v>7</v>
      </c>
      <c r="S7" s="38">
        <v>8</v>
      </c>
      <c r="T7" s="507">
        <f t="shared" si="3"/>
        <v>20</v>
      </c>
      <c r="U7" s="37">
        <v>3</v>
      </c>
      <c r="V7" s="37">
        <v>17</v>
      </c>
      <c r="W7" s="37">
        <v>0</v>
      </c>
      <c r="X7" s="37">
        <v>0</v>
      </c>
      <c r="Y7" s="37">
        <v>0</v>
      </c>
      <c r="Z7" s="38">
        <v>0</v>
      </c>
      <c r="AA7" s="507">
        <f t="shared" si="4"/>
        <v>331</v>
      </c>
      <c r="AB7" s="37">
        <v>119</v>
      </c>
      <c r="AC7" s="37">
        <v>172</v>
      </c>
      <c r="AD7" s="37">
        <v>25</v>
      </c>
      <c r="AE7" s="37">
        <v>15</v>
      </c>
      <c r="AF7" s="38">
        <v>0</v>
      </c>
      <c r="AG7" s="507">
        <f t="shared" si="5"/>
        <v>34</v>
      </c>
      <c r="AH7" s="37">
        <v>19</v>
      </c>
      <c r="AI7" s="37">
        <v>6</v>
      </c>
      <c r="AJ7" s="37">
        <v>8</v>
      </c>
      <c r="AK7" s="38">
        <v>1</v>
      </c>
      <c r="AL7" s="507">
        <f t="shared" si="6"/>
        <v>12</v>
      </c>
      <c r="AM7" s="37">
        <v>0</v>
      </c>
      <c r="AN7" s="37">
        <v>0</v>
      </c>
      <c r="AO7" s="37">
        <v>0</v>
      </c>
      <c r="AP7" s="37">
        <v>12</v>
      </c>
      <c r="AQ7" s="38">
        <v>0</v>
      </c>
      <c r="AR7" s="507">
        <f t="shared" si="7"/>
        <v>3</v>
      </c>
      <c r="AS7" s="37">
        <v>3</v>
      </c>
      <c r="AT7" s="37">
        <v>0</v>
      </c>
      <c r="AU7" s="37">
        <v>0</v>
      </c>
      <c r="AV7" s="37">
        <v>0</v>
      </c>
      <c r="AW7" s="38">
        <v>0</v>
      </c>
      <c r="AX7" s="507">
        <f t="shared" si="8"/>
        <v>2</v>
      </c>
      <c r="AY7" s="39">
        <v>2</v>
      </c>
      <c r="AZ7" s="38">
        <v>0</v>
      </c>
      <c r="BA7" s="314">
        <v>130</v>
      </c>
    </row>
    <row r="8" spans="1:53" s="10" customFormat="1" ht="33" customHeight="1">
      <c r="A8" s="827" t="s">
        <v>437</v>
      </c>
      <c r="B8" s="828"/>
      <c r="C8" s="314">
        <f t="shared" si="0"/>
        <v>775</v>
      </c>
      <c r="D8" s="507">
        <f t="shared" si="1"/>
        <v>60</v>
      </c>
      <c r="E8" s="37">
        <v>14</v>
      </c>
      <c r="F8" s="37">
        <v>3</v>
      </c>
      <c r="G8" s="37">
        <v>4</v>
      </c>
      <c r="H8" s="37">
        <v>6</v>
      </c>
      <c r="I8" s="37">
        <v>6</v>
      </c>
      <c r="J8" s="37">
        <v>26</v>
      </c>
      <c r="K8" s="37">
        <v>0</v>
      </c>
      <c r="L8" s="37">
        <v>1</v>
      </c>
      <c r="M8" s="38">
        <v>0</v>
      </c>
      <c r="N8" s="507">
        <f t="shared" si="2"/>
        <v>138</v>
      </c>
      <c r="O8" s="37">
        <v>64</v>
      </c>
      <c r="P8" s="37">
        <v>16</v>
      </c>
      <c r="Q8" s="37">
        <v>38</v>
      </c>
      <c r="R8" s="37">
        <v>13</v>
      </c>
      <c r="S8" s="38">
        <v>7</v>
      </c>
      <c r="T8" s="507">
        <f t="shared" si="3"/>
        <v>25</v>
      </c>
      <c r="U8" s="37">
        <v>4</v>
      </c>
      <c r="V8" s="37">
        <v>21</v>
      </c>
      <c r="W8" s="37">
        <v>0</v>
      </c>
      <c r="X8" s="37">
        <v>0</v>
      </c>
      <c r="Y8" s="37">
        <v>0</v>
      </c>
      <c r="Z8" s="38">
        <v>0</v>
      </c>
      <c r="AA8" s="507">
        <f t="shared" si="4"/>
        <v>312</v>
      </c>
      <c r="AB8" s="37">
        <v>130</v>
      </c>
      <c r="AC8" s="37">
        <v>125</v>
      </c>
      <c r="AD8" s="37">
        <v>39</v>
      </c>
      <c r="AE8" s="37">
        <v>18</v>
      </c>
      <c r="AF8" s="38">
        <v>0</v>
      </c>
      <c r="AG8" s="507">
        <f t="shared" si="5"/>
        <v>48</v>
      </c>
      <c r="AH8" s="37">
        <v>29</v>
      </c>
      <c r="AI8" s="37">
        <v>11</v>
      </c>
      <c r="AJ8" s="37">
        <v>7</v>
      </c>
      <c r="AK8" s="38">
        <v>1</v>
      </c>
      <c r="AL8" s="507">
        <f t="shared" si="6"/>
        <v>7</v>
      </c>
      <c r="AM8" s="37">
        <v>2</v>
      </c>
      <c r="AN8" s="37">
        <v>0</v>
      </c>
      <c r="AO8" s="37">
        <v>0</v>
      </c>
      <c r="AP8" s="37">
        <v>4</v>
      </c>
      <c r="AQ8" s="38">
        <v>1</v>
      </c>
      <c r="AR8" s="507">
        <f t="shared" si="7"/>
        <v>8</v>
      </c>
      <c r="AS8" s="37">
        <v>8</v>
      </c>
      <c r="AT8" s="37">
        <v>0</v>
      </c>
      <c r="AU8" s="37">
        <v>0</v>
      </c>
      <c r="AV8" s="37">
        <v>0</v>
      </c>
      <c r="AW8" s="38">
        <v>0</v>
      </c>
      <c r="AX8" s="507">
        <f t="shared" si="8"/>
        <v>1</v>
      </c>
      <c r="AY8" s="39">
        <v>1</v>
      </c>
      <c r="AZ8" s="38">
        <v>0</v>
      </c>
      <c r="BA8" s="314">
        <v>176</v>
      </c>
    </row>
    <row r="9" spans="1:53" s="10" customFormat="1" ht="33" customHeight="1">
      <c r="A9" s="827" t="s">
        <v>438</v>
      </c>
      <c r="B9" s="828"/>
      <c r="C9" s="314">
        <f t="shared" si="0"/>
        <v>744</v>
      </c>
      <c r="D9" s="507">
        <f t="shared" si="1"/>
        <v>61</v>
      </c>
      <c r="E9" s="37">
        <v>15</v>
      </c>
      <c r="F9" s="37">
        <v>1</v>
      </c>
      <c r="G9" s="37">
        <v>9</v>
      </c>
      <c r="H9" s="37">
        <v>5</v>
      </c>
      <c r="I9" s="37">
        <v>24</v>
      </c>
      <c r="J9" s="37">
        <v>6</v>
      </c>
      <c r="K9" s="37">
        <v>0</v>
      </c>
      <c r="L9" s="37">
        <v>1</v>
      </c>
      <c r="M9" s="38">
        <v>0</v>
      </c>
      <c r="N9" s="507">
        <f t="shared" si="2"/>
        <v>127</v>
      </c>
      <c r="O9" s="37">
        <v>63</v>
      </c>
      <c r="P9" s="37">
        <v>8</v>
      </c>
      <c r="Q9" s="37">
        <v>34</v>
      </c>
      <c r="R9" s="37">
        <v>11</v>
      </c>
      <c r="S9" s="38">
        <v>11</v>
      </c>
      <c r="T9" s="507">
        <f t="shared" si="3"/>
        <v>9</v>
      </c>
      <c r="U9" s="37">
        <v>2</v>
      </c>
      <c r="V9" s="37">
        <v>6</v>
      </c>
      <c r="W9" s="37">
        <v>0</v>
      </c>
      <c r="X9" s="37">
        <v>0</v>
      </c>
      <c r="Y9" s="37">
        <v>0</v>
      </c>
      <c r="Z9" s="38">
        <v>1</v>
      </c>
      <c r="AA9" s="507">
        <f t="shared" si="4"/>
        <v>342</v>
      </c>
      <c r="AB9" s="37">
        <v>144</v>
      </c>
      <c r="AC9" s="37">
        <v>155</v>
      </c>
      <c r="AD9" s="37">
        <v>30</v>
      </c>
      <c r="AE9" s="37">
        <v>13</v>
      </c>
      <c r="AF9" s="38">
        <v>0</v>
      </c>
      <c r="AG9" s="507">
        <f t="shared" si="5"/>
        <v>30</v>
      </c>
      <c r="AH9" s="37">
        <v>16</v>
      </c>
      <c r="AI9" s="37">
        <v>10</v>
      </c>
      <c r="AJ9" s="37">
        <v>4</v>
      </c>
      <c r="AK9" s="38">
        <v>0</v>
      </c>
      <c r="AL9" s="507">
        <f t="shared" si="6"/>
        <v>11</v>
      </c>
      <c r="AM9" s="37">
        <v>0</v>
      </c>
      <c r="AN9" s="37">
        <v>0</v>
      </c>
      <c r="AO9" s="37">
        <v>0</v>
      </c>
      <c r="AP9" s="37">
        <v>11</v>
      </c>
      <c r="AQ9" s="38">
        <v>0</v>
      </c>
      <c r="AR9" s="507">
        <f t="shared" si="7"/>
        <v>4</v>
      </c>
      <c r="AS9" s="37">
        <v>4</v>
      </c>
      <c r="AT9" s="37">
        <v>0</v>
      </c>
      <c r="AU9" s="37">
        <v>0</v>
      </c>
      <c r="AV9" s="37">
        <v>0</v>
      </c>
      <c r="AW9" s="38">
        <v>0</v>
      </c>
      <c r="AX9" s="507">
        <f t="shared" si="8"/>
        <v>5</v>
      </c>
      <c r="AY9" s="39">
        <v>5</v>
      </c>
      <c r="AZ9" s="38">
        <v>0</v>
      </c>
      <c r="BA9" s="314">
        <v>155</v>
      </c>
    </row>
    <row r="10" spans="1:53" s="10" customFormat="1" ht="33" customHeight="1">
      <c r="A10" s="827" t="s">
        <v>442</v>
      </c>
      <c r="B10" s="828"/>
      <c r="C10" s="314">
        <f t="shared" si="0"/>
        <v>917</v>
      </c>
      <c r="D10" s="507">
        <f t="shared" si="1"/>
        <v>71</v>
      </c>
      <c r="E10" s="37">
        <v>11</v>
      </c>
      <c r="F10" s="37">
        <v>0</v>
      </c>
      <c r="G10" s="37">
        <v>19</v>
      </c>
      <c r="H10" s="37">
        <v>2</v>
      </c>
      <c r="I10" s="37">
        <v>24</v>
      </c>
      <c r="J10" s="37">
        <v>14</v>
      </c>
      <c r="K10" s="37">
        <v>0</v>
      </c>
      <c r="L10" s="37">
        <v>0</v>
      </c>
      <c r="M10" s="38">
        <v>1</v>
      </c>
      <c r="N10" s="507">
        <f t="shared" si="2"/>
        <v>128</v>
      </c>
      <c r="O10" s="37">
        <v>80</v>
      </c>
      <c r="P10" s="37">
        <v>5</v>
      </c>
      <c r="Q10" s="37">
        <v>23</v>
      </c>
      <c r="R10" s="37">
        <v>9</v>
      </c>
      <c r="S10" s="38">
        <v>11</v>
      </c>
      <c r="T10" s="507">
        <f t="shared" si="3"/>
        <v>20</v>
      </c>
      <c r="U10" s="37">
        <v>1</v>
      </c>
      <c r="V10" s="37">
        <v>19</v>
      </c>
      <c r="W10" s="37">
        <v>0</v>
      </c>
      <c r="X10" s="37">
        <v>0</v>
      </c>
      <c r="Y10" s="37">
        <v>0</v>
      </c>
      <c r="Z10" s="38">
        <v>0</v>
      </c>
      <c r="AA10" s="507">
        <f t="shared" si="4"/>
        <v>477</v>
      </c>
      <c r="AB10" s="37">
        <v>245</v>
      </c>
      <c r="AC10" s="37">
        <v>182</v>
      </c>
      <c r="AD10" s="37">
        <v>36</v>
      </c>
      <c r="AE10" s="37">
        <v>14</v>
      </c>
      <c r="AF10" s="38">
        <v>0</v>
      </c>
      <c r="AG10" s="507">
        <f t="shared" si="5"/>
        <v>44</v>
      </c>
      <c r="AH10" s="37">
        <v>22</v>
      </c>
      <c r="AI10" s="37">
        <v>11</v>
      </c>
      <c r="AJ10" s="37">
        <v>11</v>
      </c>
      <c r="AK10" s="38">
        <v>0</v>
      </c>
      <c r="AL10" s="507">
        <f t="shared" si="6"/>
        <v>10</v>
      </c>
      <c r="AM10" s="37">
        <v>0</v>
      </c>
      <c r="AN10" s="37">
        <v>0</v>
      </c>
      <c r="AO10" s="37">
        <v>0</v>
      </c>
      <c r="AP10" s="37">
        <v>8</v>
      </c>
      <c r="AQ10" s="38">
        <v>2</v>
      </c>
      <c r="AR10" s="507">
        <f t="shared" si="7"/>
        <v>5</v>
      </c>
      <c r="AS10" s="37">
        <v>4</v>
      </c>
      <c r="AT10" s="37">
        <v>0</v>
      </c>
      <c r="AU10" s="37">
        <v>0</v>
      </c>
      <c r="AV10" s="37">
        <v>0</v>
      </c>
      <c r="AW10" s="38">
        <v>1</v>
      </c>
      <c r="AX10" s="507">
        <f t="shared" si="8"/>
        <v>6</v>
      </c>
      <c r="AY10" s="39">
        <v>6</v>
      </c>
      <c r="AZ10" s="38">
        <v>0</v>
      </c>
      <c r="BA10" s="314">
        <v>156</v>
      </c>
    </row>
    <row r="11" spans="1:53" s="10" customFormat="1" ht="33" customHeight="1">
      <c r="A11" s="827" t="s">
        <v>443</v>
      </c>
      <c r="B11" s="828"/>
      <c r="C11" s="314">
        <f t="shared" si="0"/>
        <v>654</v>
      </c>
      <c r="D11" s="507">
        <f t="shared" si="1"/>
        <v>75</v>
      </c>
      <c r="E11" s="37">
        <v>15</v>
      </c>
      <c r="F11" s="37">
        <v>3</v>
      </c>
      <c r="G11" s="37">
        <v>15</v>
      </c>
      <c r="H11" s="37">
        <v>5</v>
      </c>
      <c r="I11" s="37">
        <v>27</v>
      </c>
      <c r="J11" s="37">
        <v>8</v>
      </c>
      <c r="K11" s="37">
        <v>0</v>
      </c>
      <c r="L11" s="37">
        <v>2</v>
      </c>
      <c r="M11" s="38">
        <v>0</v>
      </c>
      <c r="N11" s="507">
        <f t="shared" si="2"/>
        <v>105</v>
      </c>
      <c r="O11" s="37">
        <v>64</v>
      </c>
      <c r="P11" s="37">
        <v>1</v>
      </c>
      <c r="Q11" s="37">
        <v>23</v>
      </c>
      <c r="R11" s="37">
        <v>8</v>
      </c>
      <c r="S11" s="38">
        <v>9</v>
      </c>
      <c r="T11" s="507">
        <f t="shared" si="3"/>
        <v>17</v>
      </c>
      <c r="U11" s="37">
        <v>5</v>
      </c>
      <c r="V11" s="37">
        <v>12</v>
      </c>
      <c r="W11" s="37">
        <v>0</v>
      </c>
      <c r="X11" s="37">
        <v>0</v>
      </c>
      <c r="Y11" s="37">
        <v>0</v>
      </c>
      <c r="Z11" s="38">
        <v>0</v>
      </c>
      <c r="AA11" s="507">
        <f t="shared" si="4"/>
        <v>288</v>
      </c>
      <c r="AB11" s="37">
        <v>106</v>
      </c>
      <c r="AC11" s="37">
        <v>150</v>
      </c>
      <c r="AD11" s="37">
        <v>17</v>
      </c>
      <c r="AE11" s="37">
        <v>13</v>
      </c>
      <c r="AF11" s="38">
        <v>2</v>
      </c>
      <c r="AG11" s="507">
        <f t="shared" si="5"/>
        <v>27</v>
      </c>
      <c r="AH11" s="37">
        <v>16</v>
      </c>
      <c r="AI11" s="37">
        <v>9</v>
      </c>
      <c r="AJ11" s="37">
        <v>2</v>
      </c>
      <c r="AK11" s="38">
        <v>0</v>
      </c>
      <c r="AL11" s="507">
        <f t="shared" si="6"/>
        <v>12</v>
      </c>
      <c r="AM11" s="37">
        <v>0</v>
      </c>
      <c r="AN11" s="37">
        <v>1</v>
      </c>
      <c r="AO11" s="37">
        <v>1</v>
      </c>
      <c r="AP11" s="37">
        <v>10</v>
      </c>
      <c r="AQ11" s="38">
        <v>0</v>
      </c>
      <c r="AR11" s="507">
        <f t="shared" si="7"/>
        <v>2</v>
      </c>
      <c r="AS11" s="37">
        <v>1</v>
      </c>
      <c r="AT11" s="37">
        <v>1</v>
      </c>
      <c r="AU11" s="37">
        <v>0</v>
      </c>
      <c r="AV11" s="37">
        <v>0</v>
      </c>
      <c r="AW11" s="38">
        <v>0</v>
      </c>
      <c r="AX11" s="507">
        <f t="shared" si="8"/>
        <v>3</v>
      </c>
      <c r="AY11" s="39">
        <v>3</v>
      </c>
      <c r="AZ11" s="38">
        <v>0</v>
      </c>
      <c r="BA11" s="314">
        <v>125</v>
      </c>
    </row>
    <row r="12" spans="1:53" s="10" customFormat="1" ht="33" customHeight="1">
      <c r="A12" s="827" t="s">
        <v>557</v>
      </c>
      <c r="B12" s="828"/>
      <c r="C12" s="315">
        <f t="shared" si="0"/>
        <v>697</v>
      </c>
      <c r="D12" s="508">
        <f t="shared" si="1"/>
        <v>78</v>
      </c>
      <c r="E12" s="41">
        <v>14</v>
      </c>
      <c r="F12" s="41">
        <v>2</v>
      </c>
      <c r="G12" s="41">
        <v>9</v>
      </c>
      <c r="H12" s="41">
        <v>9</v>
      </c>
      <c r="I12" s="41">
        <v>20</v>
      </c>
      <c r="J12" s="41">
        <v>21</v>
      </c>
      <c r="K12" s="41">
        <v>1</v>
      </c>
      <c r="L12" s="41">
        <v>2</v>
      </c>
      <c r="M12" s="42">
        <v>0</v>
      </c>
      <c r="N12" s="508">
        <f t="shared" si="2"/>
        <v>133</v>
      </c>
      <c r="O12" s="41">
        <v>75</v>
      </c>
      <c r="P12" s="41">
        <v>7</v>
      </c>
      <c r="Q12" s="41">
        <v>23</v>
      </c>
      <c r="R12" s="41">
        <v>13</v>
      </c>
      <c r="S12" s="42">
        <v>15</v>
      </c>
      <c r="T12" s="508">
        <f t="shared" si="3"/>
        <v>11</v>
      </c>
      <c r="U12" s="41">
        <v>1</v>
      </c>
      <c r="V12" s="41">
        <v>10</v>
      </c>
      <c r="W12" s="41">
        <v>0</v>
      </c>
      <c r="X12" s="41">
        <v>0</v>
      </c>
      <c r="Y12" s="41">
        <v>0</v>
      </c>
      <c r="Z12" s="42">
        <v>0</v>
      </c>
      <c r="AA12" s="508">
        <f t="shared" si="4"/>
        <v>310</v>
      </c>
      <c r="AB12" s="41">
        <v>131</v>
      </c>
      <c r="AC12" s="41">
        <v>131</v>
      </c>
      <c r="AD12" s="41">
        <v>34</v>
      </c>
      <c r="AE12" s="41">
        <v>14</v>
      </c>
      <c r="AF12" s="42">
        <v>0</v>
      </c>
      <c r="AG12" s="508">
        <f t="shared" si="5"/>
        <v>27</v>
      </c>
      <c r="AH12" s="41">
        <v>15</v>
      </c>
      <c r="AI12" s="41">
        <v>5</v>
      </c>
      <c r="AJ12" s="41">
        <v>6</v>
      </c>
      <c r="AK12" s="42">
        <v>1</v>
      </c>
      <c r="AL12" s="508">
        <f t="shared" si="6"/>
        <v>14</v>
      </c>
      <c r="AM12" s="44">
        <v>0</v>
      </c>
      <c r="AN12" s="44">
        <v>1</v>
      </c>
      <c r="AO12" s="44">
        <v>4</v>
      </c>
      <c r="AP12" s="44">
        <v>7</v>
      </c>
      <c r="AQ12" s="45">
        <v>2</v>
      </c>
      <c r="AR12" s="508">
        <f t="shared" si="7"/>
        <v>5</v>
      </c>
      <c r="AS12" s="41">
        <v>5</v>
      </c>
      <c r="AT12" s="41">
        <v>0</v>
      </c>
      <c r="AU12" s="41">
        <v>0</v>
      </c>
      <c r="AV12" s="41">
        <v>0</v>
      </c>
      <c r="AW12" s="42">
        <v>0</v>
      </c>
      <c r="AX12" s="508">
        <f t="shared" si="8"/>
        <v>2</v>
      </c>
      <c r="AY12" s="43">
        <v>2</v>
      </c>
      <c r="AZ12" s="42">
        <v>0</v>
      </c>
      <c r="BA12" s="315">
        <v>117</v>
      </c>
    </row>
    <row r="13" spans="1:53" s="10" customFormat="1" ht="33" customHeight="1">
      <c r="A13" s="827" t="s">
        <v>558</v>
      </c>
      <c r="B13" s="828"/>
      <c r="C13" s="314">
        <f>D13+N13+T13+AA13+AG13+AL13+AR13+AX13+BA13</f>
        <v>707</v>
      </c>
      <c r="D13" s="507">
        <f>SUM(E13:M13)</f>
        <v>66</v>
      </c>
      <c r="E13" s="37">
        <v>20</v>
      </c>
      <c r="F13" s="37">
        <v>2</v>
      </c>
      <c r="G13" s="37">
        <v>9</v>
      </c>
      <c r="H13" s="37">
        <v>5</v>
      </c>
      <c r="I13" s="37">
        <v>12</v>
      </c>
      <c r="J13" s="37">
        <v>13</v>
      </c>
      <c r="K13" s="37">
        <v>1</v>
      </c>
      <c r="L13" s="37">
        <v>4</v>
      </c>
      <c r="M13" s="38">
        <v>0</v>
      </c>
      <c r="N13" s="507">
        <f>SUM(O13:S13)</f>
        <v>118</v>
      </c>
      <c r="O13" s="37">
        <v>67</v>
      </c>
      <c r="P13" s="37">
        <v>2</v>
      </c>
      <c r="Q13" s="37">
        <v>31</v>
      </c>
      <c r="R13" s="37">
        <v>9</v>
      </c>
      <c r="S13" s="38">
        <v>9</v>
      </c>
      <c r="T13" s="507">
        <f>SUM(U13:Z13)</f>
        <v>19</v>
      </c>
      <c r="U13" s="37">
        <v>0</v>
      </c>
      <c r="V13" s="37">
        <v>19</v>
      </c>
      <c r="W13" s="37">
        <v>0</v>
      </c>
      <c r="X13" s="37">
        <v>0</v>
      </c>
      <c r="Y13" s="37">
        <v>0</v>
      </c>
      <c r="Z13" s="38">
        <v>0</v>
      </c>
      <c r="AA13" s="507">
        <f>SUM(AB13:AF13)</f>
        <v>335</v>
      </c>
      <c r="AB13" s="37">
        <v>147</v>
      </c>
      <c r="AC13" s="37">
        <v>146</v>
      </c>
      <c r="AD13" s="37">
        <v>23</v>
      </c>
      <c r="AE13" s="37">
        <v>19</v>
      </c>
      <c r="AF13" s="38">
        <v>0</v>
      </c>
      <c r="AG13" s="507">
        <f>SUM(AH13:AK13)</f>
        <v>34</v>
      </c>
      <c r="AH13" s="37">
        <v>22</v>
      </c>
      <c r="AI13" s="37">
        <v>8</v>
      </c>
      <c r="AJ13" s="37">
        <v>4</v>
      </c>
      <c r="AK13" s="38">
        <v>0</v>
      </c>
      <c r="AL13" s="507">
        <f>SUM(AM13:AQ13)</f>
        <v>13</v>
      </c>
      <c r="AM13" s="37">
        <v>0</v>
      </c>
      <c r="AN13" s="37">
        <v>1</v>
      </c>
      <c r="AO13" s="37">
        <v>2</v>
      </c>
      <c r="AP13" s="37">
        <v>9</v>
      </c>
      <c r="AQ13" s="38">
        <v>1</v>
      </c>
      <c r="AR13" s="507">
        <f>SUM(AS13:AW13)</f>
        <v>14</v>
      </c>
      <c r="AS13" s="37">
        <v>9</v>
      </c>
      <c r="AT13" s="37">
        <v>0</v>
      </c>
      <c r="AU13" s="37">
        <v>0</v>
      </c>
      <c r="AV13" s="37">
        <v>0</v>
      </c>
      <c r="AW13" s="38">
        <v>5</v>
      </c>
      <c r="AX13" s="507">
        <f>SUM(AY13:AZ13)</f>
        <v>3</v>
      </c>
      <c r="AY13" s="37">
        <v>3</v>
      </c>
      <c r="AZ13" s="38">
        <v>0</v>
      </c>
      <c r="BA13" s="314">
        <v>105</v>
      </c>
    </row>
    <row r="14" spans="1:53" s="10" customFormat="1" ht="33" customHeight="1" thickBot="1">
      <c r="A14" s="845" t="s">
        <v>444</v>
      </c>
      <c r="B14" s="846"/>
      <c r="C14" s="316">
        <f>D14+N14+T14+AA14+AG14+AL14+AR14+AX14+BA14</f>
        <v>713</v>
      </c>
      <c r="D14" s="509">
        <f>SUM(E14:M14)</f>
        <v>75</v>
      </c>
      <c r="E14" s="310">
        <v>17</v>
      </c>
      <c r="F14" s="310">
        <v>0</v>
      </c>
      <c r="G14" s="310">
        <v>12</v>
      </c>
      <c r="H14" s="310">
        <v>4</v>
      </c>
      <c r="I14" s="310">
        <v>21</v>
      </c>
      <c r="J14" s="310">
        <v>13</v>
      </c>
      <c r="K14" s="310">
        <v>1</v>
      </c>
      <c r="L14" s="310">
        <v>7</v>
      </c>
      <c r="M14" s="311">
        <v>0</v>
      </c>
      <c r="N14" s="509">
        <f>SUM(O14:S14)</f>
        <v>96</v>
      </c>
      <c r="O14" s="310">
        <v>58</v>
      </c>
      <c r="P14" s="310">
        <v>3</v>
      </c>
      <c r="Q14" s="310">
        <v>17</v>
      </c>
      <c r="R14" s="310">
        <v>6</v>
      </c>
      <c r="S14" s="311">
        <v>12</v>
      </c>
      <c r="T14" s="509">
        <f>SUM(U14:Z14)</f>
        <v>6</v>
      </c>
      <c r="U14" s="310">
        <v>0</v>
      </c>
      <c r="V14" s="310">
        <v>6</v>
      </c>
      <c r="W14" s="310">
        <v>0</v>
      </c>
      <c r="X14" s="310">
        <v>0</v>
      </c>
      <c r="Y14" s="310">
        <v>0</v>
      </c>
      <c r="Z14" s="311">
        <v>0</v>
      </c>
      <c r="AA14" s="509">
        <f>SUM(AB14:AF14)</f>
        <v>343</v>
      </c>
      <c r="AB14" s="310">
        <v>163</v>
      </c>
      <c r="AC14" s="310">
        <v>137</v>
      </c>
      <c r="AD14" s="310">
        <v>26</v>
      </c>
      <c r="AE14" s="310">
        <v>17</v>
      </c>
      <c r="AF14" s="311">
        <v>0</v>
      </c>
      <c r="AG14" s="509">
        <f>SUM(AH14:AK14)</f>
        <v>37</v>
      </c>
      <c r="AH14" s="310">
        <v>21</v>
      </c>
      <c r="AI14" s="310">
        <v>10</v>
      </c>
      <c r="AJ14" s="310">
        <v>6</v>
      </c>
      <c r="AK14" s="311">
        <v>0</v>
      </c>
      <c r="AL14" s="509">
        <f>SUM(AM14:AQ14)</f>
        <v>13</v>
      </c>
      <c r="AM14" s="310">
        <v>1</v>
      </c>
      <c r="AN14" s="310">
        <v>1</v>
      </c>
      <c r="AO14" s="310">
        <v>0</v>
      </c>
      <c r="AP14" s="310">
        <v>8</v>
      </c>
      <c r="AQ14" s="311">
        <v>3</v>
      </c>
      <c r="AR14" s="509">
        <f>SUM(AS14:AW14)</f>
        <v>2</v>
      </c>
      <c r="AS14" s="310">
        <v>1</v>
      </c>
      <c r="AT14" s="310">
        <v>1</v>
      </c>
      <c r="AU14" s="310">
        <v>0</v>
      </c>
      <c r="AV14" s="310">
        <v>0</v>
      </c>
      <c r="AW14" s="311">
        <v>0</v>
      </c>
      <c r="AX14" s="509">
        <f>SUM(AY14:AZ14)</f>
        <v>3</v>
      </c>
      <c r="AY14" s="312">
        <v>3</v>
      </c>
      <c r="AZ14" s="311">
        <v>0</v>
      </c>
      <c r="BA14" s="316">
        <v>138</v>
      </c>
    </row>
    <row r="15" spans="1:53" s="10" customFormat="1" ht="33" customHeight="1" thickBot="1" thickTop="1">
      <c r="A15" s="832" t="s">
        <v>152</v>
      </c>
      <c r="B15" s="833"/>
      <c r="C15" s="317">
        <f>SUM(C5:C14)/10</f>
        <v>743.9</v>
      </c>
      <c r="D15" s="510">
        <f>SUM(D5:D14)/10</f>
        <v>66.2</v>
      </c>
      <c r="E15" s="47">
        <f>SUM(E5:E14)/10</f>
        <v>14.6</v>
      </c>
      <c r="F15" s="47">
        <f aca="true" t="shared" si="9" ref="F15:L15">SUM(F5:F14)/10</f>
        <v>1.9</v>
      </c>
      <c r="G15" s="47">
        <f t="shared" si="9"/>
        <v>10.9</v>
      </c>
      <c r="H15" s="47">
        <f t="shared" si="9"/>
        <v>4.3</v>
      </c>
      <c r="I15" s="47">
        <f t="shared" si="9"/>
        <v>20.3</v>
      </c>
      <c r="J15" s="47">
        <f t="shared" si="9"/>
        <v>11.6</v>
      </c>
      <c r="K15" s="47">
        <f t="shared" si="9"/>
        <v>0.7</v>
      </c>
      <c r="L15" s="47">
        <f t="shared" si="9"/>
        <v>1.8</v>
      </c>
      <c r="M15" s="48">
        <f aca="true" t="shared" si="10" ref="M15:BA15">SUM(M5:M14)/10</f>
        <v>0.1</v>
      </c>
      <c r="N15" s="510">
        <f t="shared" si="10"/>
        <v>125</v>
      </c>
      <c r="O15" s="47">
        <f t="shared" si="10"/>
        <v>70.6</v>
      </c>
      <c r="P15" s="47">
        <f t="shared" si="10"/>
        <v>5.9</v>
      </c>
      <c r="Q15" s="47">
        <f t="shared" si="10"/>
        <v>28.7</v>
      </c>
      <c r="R15" s="47">
        <f t="shared" si="10"/>
        <v>9</v>
      </c>
      <c r="S15" s="48">
        <f t="shared" si="10"/>
        <v>10.8</v>
      </c>
      <c r="T15" s="510">
        <f t="shared" si="10"/>
        <v>15.6</v>
      </c>
      <c r="U15" s="47">
        <f t="shared" si="10"/>
        <v>2</v>
      </c>
      <c r="V15" s="47">
        <f t="shared" si="10"/>
        <v>13.5</v>
      </c>
      <c r="W15" s="47">
        <f t="shared" si="10"/>
        <v>0</v>
      </c>
      <c r="X15" s="47">
        <f t="shared" si="10"/>
        <v>0</v>
      </c>
      <c r="Y15" s="47">
        <f t="shared" si="10"/>
        <v>0</v>
      </c>
      <c r="Z15" s="48">
        <f t="shared" si="10"/>
        <v>0.1</v>
      </c>
      <c r="AA15" s="510">
        <f t="shared" si="10"/>
        <v>343.8</v>
      </c>
      <c r="AB15" s="47">
        <f t="shared" si="10"/>
        <v>143.2</v>
      </c>
      <c r="AC15" s="47">
        <f t="shared" si="10"/>
        <v>158.6</v>
      </c>
      <c r="AD15" s="47">
        <f t="shared" si="10"/>
        <v>27.8</v>
      </c>
      <c r="AE15" s="47">
        <f t="shared" si="10"/>
        <v>14</v>
      </c>
      <c r="AF15" s="48">
        <f t="shared" si="10"/>
        <v>0.2</v>
      </c>
      <c r="AG15" s="510">
        <f t="shared" si="10"/>
        <v>34.5</v>
      </c>
      <c r="AH15" s="47">
        <f t="shared" si="10"/>
        <v>20.5</v>
      </c>
      <c r="AI15" s="47">
        <f t="shared" si="10"/>
        <v>8.5</v>
      </c>
      <c r="AJ15" s="47">
        <f t="shared" si="10"/>
        <v>5.2</v>
      </c>
      <c r="AK15" s="48">
        <f t="shared" si="10"/>
        <v>0.3</v>
      </c>
      <c r="AL15" s="510">
        <f t="shared" si="10"/>
        <v>12.5</v>
      </c>
      <c r="AM15" s="47">
        <f t="shared" si="10"/>
        <v>0.3</v>
      </c>
      <c r="AN15" s="47">
        <f t="shared" si="10"/>
        <v>0.6</v>
      </c>
      <c r="AO15" s="47">
        <f t="shared" si="10"/>
        <v>0.7</v>
      </c>
      <c r="AP15" s="47">
        <f t="shared" si="10"/>
        <v>9.6</v>
      </c>
      <c r="AQ15" s="48">
        <f t="shared" si="10"/>
        <v>1.3</v>
      </c>
      <c r="AR15" s="510">
        <f t="shared" si="10"/>
        <v>4.9</v>
      </c>
      <c r="AS15" s="47">
        <f t="shared" si="10"/>
        <v>4</v>
      </c>
      <c r="AT15" s="47">
        <f t="shared" si="10"/>
        <v>0.2</v>
      </c>
      <c r="AU15" s="47">
        <f t="shared" si="10"/>
        <v>0.1</v>
      </c>
      <c r="AV15" s="47">
        <f t="shared" si="10"/>
        <v>0</v>
      </c>
      <c r="AW15" s="48">
        <f t="shared" si="10"/>
        <v>0.6</v>
      </c>
      <c r="AX15" s="510">
        <f t="shared" si="10"/>
        <v>3</v>
      </c>
      <c r="AY15" s="49">
        <f t="shared" si="10"/>
        <v>3</v>
      </c>
      <c r="AZ15" s="48">
        <f t="shared" si="10"/>
        <v>0</v>
      </c>
      <c r="BA15" s="317">
        <f t="shared" si="10"/>
        <v>138.4</v>
      </c>
    </row>
    <row r="16" spans="1:53" s="10" customFormat="1" ht="33" customHeight="1">
      <c r="A16" s="829" t="s">
        <v>559</v>
      </c>
      <c r="B16" s="830"/>
      <c r="C16" s="511">
        <f aca="true" t="shared" si="11" ref="C16:AH16">(SUM(C17:C22))</f>
        <v>672</v>
      </c>
      <c r="D16" s="506">
        <f t="shared" si="11"/>
        <v>76</v>
      </c>
      <c r="E16" s="50">
        <f t="shared" si="11"/>
        <v>15</v>
      </c>
      <c r="F16" s="50">
        <f t="shared" si="11"/>
        <v>3</v>
      </c>
      <c r="G16" s="50">
        <f t="shared" si="11"/>
        <v>9</v>
      </c>
      <c r="H16" s="50">
        <f t="shared" si="11"/>
        <v>10</v>
      </c>
      <c r="I16" s="50">
        <f t="shared" si="11"/>
        <v>18</v>
      </c>
      <c r="J16" s="50">
        <f t="shared" si="11"/>
        <v>11</v>
      </c>
      <c r="K16" s="50">
        <f t="shared" si="11"/>
        <v>0</v>
      </c>
      <c r="L16" s="50">
        <f t="shared" si="11"/>
        <v>3</v>
      </c>
      <c r="M16" s="51">
        <f t="shared" si="11"/>
        <v>7</v>
      </c>
      <c r="N16" s="512">
        <f t="shared" si="11"/>
        <v>110</v>
      </c>
      <c r="O16" s="513">
        <f t="shared" si="11"/>
        <v>63</v>
      </c>
      <c r="P16" s="513">
        <f t="shared" si="11"/>
        <v>6</v>
      </c>
      <c r="Q16" s="513">
        <f t="shared" si="11"/>
        <v>23</v>
      </c>
      <c r="R16" s="513">
        <f t="shared" si="11"/>
        <v>11</v>
      </c>
      <c r="S16" s="514">
        <f t="shared" si="11"/>
        <v>7</v>
      </c>
      <c r="T16" s="506">
        <f t="shared" si="11"/>
        <v>15</v>
      </c>
      <c r="U16" s="50">
        <f t="shared" si="11"/>
        <v>2</v>
      </c>
      <c r="V16" s="50">
        <f t="shared" si="11"/>
        <v>13</v>
      </c>
      <c r="W16" s="50">
        <f t="shared" si="11"/>
        <v>0</v>
      </c>
      <c r="X16" s="50">
        <f t="shared" si="11"/>
        <v>0</v>
      </c>
      <c r="Y16" s="50">
        <f t="shared" si="11"/>
        <v>0</v>
      </c>
      <c r="Z16" s="51">
        <f t="shared" si="11"/>
        <v>0</v>
      </c>
      <c r="AA16" s="515">
        <f t="shared" si="11"/>
        <v>286</v>
      </c>
      <c r="AB16" s="513">
        <f t="shared" si="11"/>
        <v>140</v>
      </c>
      <c r="AC16" s="513">
        <f t="shared" si="11"/>
        <v>115</v>
      </c>
      <c r="AD16" s="513">
        <f t="shared" si="11"/>
        <v>15</v>
      </c>
      <c r="AE16" s="513">
        <f t="shared" si="11"/>
        <v>15</v>
      </c>
      <c r="AF16" s="516">
        <f t="shared" si="11"/>
        <v>1</v>
      </c>
      <c r="AG16" s="512">
        <f t="shared" si="11"/>
        <v>33</v>
      </c>
      <c r="AH16" s="513">
        <f t="shared" si="11"/>
        <v>21</v>
      </c>
      <c r="AI16" s="513">
        <f aca="true" t="shared" si="12" ref="AI16:BA16">(SUM(AI17:AI22))</f>
        <v>7</v>
      </c>
      <c r="AJ16" s="513">
        <f t="shared" si="12"/>
        <v>5</v>
      </c>
      <c r="AK16" s="514">
        <f t="shared" si="12"/>
        <v>0</v>
      </c>
      <c r="AL16" s="515">
        <f t="shared" si="12"/>
        <v>23</v>
      </c>
      <c r="AM16" s="513">
        <f t="shared" si="12"/>
        <v>1</v>
      </c>
      <c r="AN16" s="513">
        <f t="shared" si="12"/>
        <v>4</v>
      </c>
      <c r="AO16" s="513">
        <f t="shared" si="12"/>
        <v>4</v>
      </c>
      <c r="AP16" s="513">
        <f t="shared" si="12"/>
        <v>10</v>
      </c>
      <c r="AQ16" s="516">
        <f t="shared" si="12"/>
        <v>4</v>
      </c>
      <c r="AR16" s="512">
        <f t="shared" si="12"/>
        <v>8</v>
      </c>
      <c r="AS16" s="513">
        <f t="shared" si="12"/>
        <v>6</v>
      </c>
      <c r="AT16" s="513">
        <f t="shared" si="12"/>
        <v>0</v>
      </c>
      <c r="AU16" s="513">
        <f t="shared" si="12"/>
        <v>0</v>
      </c>
      <c r="AV16" s="513">
        <f t="shared" si="12"/>
        <v>0</v>
      </c>
      <c r="AW16" s="514">
        <f t="shared" si="12"/>
        <v>2</v>
      </c>
      <c r="AX16" s="515">
        <f t="shared" si="12"/>
        <v>2</v>
      </c>
      <c r="AY16" s="514">
        <f t="shared" si="12"/>
        <v>2</v>
      </c>
      <c r="AZ16" s="516">
        <f t="shared" si="12"/>
        <v>0</v>
      </c>
      <c r="BA16" s="517">
        <f t="shared" si="12"/>
        <v>119</v>
      </c>
    </row>
    <row r="17" spans="1:53" s="10" customFormat="1" ht="33" customHeight="1">
      <c r="A17" s="847" t="s">
        <v>560</v>
      </c>
      <c r="B17" s="52" t="s">
        <v>105</v>
      </c>
      <c r="C17" s="518">
        <f aca="true" t="shared" si="13" ref="C17:C22">D17+N17+T17+AA17+AG17+AL17+AR17+AX17+BA17</f>
        <v>378</v>
      </c>
      <c r="D17" s="507">
        <f aca="true" t="shared" si="14" ref="D17:D22">SUM(E17:M17)</f>
        <v>58</v>
      </c>
      <c r="E17" s="37">
        <v>13</v>
      </c>
      <c r="F17" s="37">
        <v>3</v>
      </c>
      <c r="G17" s="37">
        <v>7</v>
      </c>
      <c r="H17" s="37">
        <v>6</v>
      </c>
      <c r="I17" s="37">
        <v>17</v>
      </c>
      <c r="J17" s="37">
        <v>9</v>
      </c>
      <c r="K17" s="37">
        <v>0</v>
      </c>
      <c r="L17" s="37">
        <v>1</v>
      </c>
      <c r="M17" s="38">
        <v>2</v>
      </c>
      <c r="N17" s="519">
        <f aca="true" t="shared" si="15" ref="N17:N22">SUM(O17:S17)</f>
        <v>96</v>
      </c>
      <c r="O17" s="37">
        <v>59</v>
      </c>
      <c r="P17" s="37">
        <v>6</v>
      </c>
      <c r="Q17" s="37">
        <v>15</v>
      </c>
      <c r="R17" s="37">
        <v>10</v>
      </c>
      <c r="S17" s="39">
        <v>6</v>
      </c>
      <c r="T17" s="507">
        <f aca="true" t="shared" si="16" ref="T17:T22">SUM(U17:Z17)</f>
        <v>11</v>
      </c>
      <c r="U17" s="37">
        <v>2</v>
      </c>
      <c r="V17" s="37">
        <v>9</v>
      </c>
      <c r="W17" s="37">
        <v>0</v>
      </c>
      <c r="X17" s="37">
        <v>0</v>
      </c>
      <c r="Y17" s="37">
        <v>0</v>
      </c>
      <c r="Z17" s="38">
        <v>0</v>
      </c>
      <c r="AA17" s="507">
        <f aca="true" t="shared" si="17" ref="AA17:AA22">SUM(AB17:AF17)</f>
        <v>97</v>
      </c>
      <c r="AB17" s="37">
        <v>15</v>
      </c>
      <c r="AC17" s="37">
        <v>71</v>
      </c>
      <c r="AD17" s="37">
        <v>8</v>
      </c>
      <c r="AE17" s="37">
        <v>3</v>
      </c>
      <c r="AF17" s="38">
        <v>0</v>
      </c>
      <c r="AG17" s="519">
        <f aca="true" t="shared" si="18" ref="AG17:AG22">SUM(AH17:AK17)</f>
        <v>9</v>
      </c>
      <c r="AH17" s="37">
        <v>3</v>
      </c>
      <c r="AI17" s="37">
        <v>2</v>
      </c>
      <c r="AJ17" s="37">
        <v>4</v>
      </c>
      <c r="AK17" s="39">
        <v>0</v>
      </c>
      <c r="AL17" s="507">
        <f aca="true" t="shared" si="19" ref="AL17:AL22">SUM(AM17:AQ17)</f>
        <v>15</v>
      </c>
      <c r="AM17" s="37">
        <v>0</v>
      </c>
      <c r="AN17" s="37">
        <v>2</v>
      </c>
      <c r="AO17" s="37">
        <v>4</v>
      </c>
      <c r="AP17" s="37">
        <v>8</v>
      </c>
      <c r="AQ17" s="38">
        <v>1</v>
      </c>
      <c r="AR17" s="519">
        <f aca="true" t="shared" si="20" ref="AR17:AR22">SUM(AS17:AW17)</f>
        <v>4</v>
      </c>
      <c r="AS17" s="37">
        <v>2</v>
      </c>
      <c r="AT17" s="37">
        <v>0</v>
      </c>
      <c r="AU17" s="37">
        <v>0</v>
      </c>
      <c r="AV17" s="37">
        <v>0</v>
      </c>
      <c r="AW17" s="39">
        <v>2</v>
      </c>
      <c r="AX17" s="507">
        <f aca="true" t="shared" si="21" ref="AX17:AX22">SUM(AY17:AZ17)</f>
        <v>2</v>
      </c>
      <c r="AY17" s="39">
        <v>2</v>
      </c>
      <c r="AZ17" s="38">
        <v>0</v>
      </c>
      <c r="BA17" s="40">
        <v>86</v>
      </c>
    </row>
    <row r="18" spans="1:53" s="10" customFormat="1" ht="33" customHeight="1">
      <c r="A18" s="848"/>
      <c r="B18" s="52" t="s">
        <v>106</v>
      </c>
      <c r="C18" s="518">
        <f t="shared" si="13"/>
        <v>54</v>
      </c>
      <c r="D18" s="507">
        <f t="shared" si="14"/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8">
        <v>0</v>
      </c>
      <c r="N18" s="519">
        <f t="shared" si="15"/>
        <v>1</v>
      </c>
      <c r="O18" s="37">
        <v>0</v>
      </c>
      <c r="P18" s="37">
        <v>0</v>
      </c>
      <c r="Q18" s="37">
        <v>1</v>
      </c>
      <c r="R18" s="37">
        <v>0</v>
      </c>
      <c r="S18" s="39">
        <v>0</v>
      </c>
      <c r="T18" s="507">
        <f t="shared" si="16"/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8">
        <v>0</v>
      </c>
      <c r="AA18" s="507">
        <f t="shared" si="17"/>
        <v>43</v>
      </c>
      <c r="AB18" s="37">
        <v>37</v>
      </c>
      <c r="AC18" s="37">
        <v>3</v>
      </c>
      <c r="AD18" s="37">
        <v>3</v>
      </c>
      <c r="AE18" s="37">
        <v>0</v>
      </c>
      <c r="AF18" s="38">
        <v>0</v>
      </c>
      <c r="AG18" s="519">
        <f t="shared" si="18"/>
        <v>0</v>
      </c>
      <c r="AH18" s="37">
        <v>0</v>
      </c>
      <c r="AI18" s="37">
        <v>0</v>
      </c>
      <c r="AJ18" s="37">
        <v>0</v>
      </c>
      <c r="AK18" s="39">
        <v>0</v>
      </c>
      <c r="AL18" s="507">
        <f t="shared" si="19"/>
        <v>1</v>
      </c>
      <c r="AM18" s="37">
        <v>0</v>
      </c>
      <c r="AN18" s="37">
        <v>0</v>
      </c>
      <c r="AO18" s="37">
        <v>0</v>
      </c>
      <c r="AP18" s="37">
        <v>0</v>
      </c>
      <c r="AQ18" s="38">
        <v>1</v>
      </c>
      <c r="AR18" s="519">
        <f t="shared" si="20"/>
        <v>1</v>
      </c>
      <c r="AS18" s="37">
        <v>1</v>
      </c>
      <c r="AT18" s="37">
        <v>0</v>
      </c>
      <c r="AU18" s="37">
        <v>0</v>
      </c>
      <c r="AV18" s="37">
        <v>0</v>
      </c>
      <c r="AW18" s="39">
        <v>0</v>
      </c>
      <c r="AX18" s="507">
        <f t="shared" si="21"/>
        <v>0</v>
      </c>
      <c r="AY18" s="39">
        <v>0</v>
      </c>
      <c r="AZ18" s="38">
        <v>0</v>
      </c>
      <c r="BA18" s="40">
        <v>8</v>
      </c>
    </row>
    <row r="19" spans="1:53" s="10" customFormat="1" ht="33" customHeight="1">
      <c r="A19" s="848"/>
      <c r="B19" s="52" t="s">
        <v>107</v>
      </c>
      <c r="C19" s="518">
        <f>D19+N19+T19+AA19+AG19+AL19+AR19+AX19+BA19</f>
        <v>61</v>
      </c>
      <c r="D19" s="507">
        <f t="shared" si="14"/>
        <v>8</v>
      </c>
      <c r="E19" s="37">
        <v>0</v>
      </c>
      <c r="F19" s="37">
        <v>0</v>
      </c>
      <c r="G19" s="37">
        <v>2</v>
      </c>
      <c r="H19" s="37">
        <v>1</v>
      </c>
      <c r="I19" s="37">
        <v>0</v>
      </c>
      <c r="J19" s="37">
        <v>0</v>
      </c>
      <c r="K19" s="37">
        <v>0</v>
      </c>
      <c r="L19" s="37">
        <v>0</v>
      </c>
      <c r="M19" s="38">
        <v>5</v>
      </c>
      <c r="N19" s="519">
        <f t="shared" si="15"/>
        <v>7</v>
      </c>
      <c r="O19" s="37">
        <v>1</v>
      </c>
      <c r="P19" s="37">
        <v>0</v>
      </c>
      <c r="Q19" s="37">
        <v>6</v>
      </c>
      <c r="R19" s="37">
        <v>0</v>
      </c>
      <c r="S19" s="39">
        <v>0</v>
      </c>
      <c r="T19" s="507">
        <f t="shared" si="16"/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8">
        <v>0</v>
      </c>
      <c r="AA19" s="507">
        <f t="shared" si="17"/>
        <v>13</v>
      </c>
      <c r="AB19" s="37">
        <v>0</v>
      </c>
      <c r="AC19" s="37">
        <v>7</v>
      </c>
      <c r="AD19" s="37">
        <v>0</v>
      </c>
      <c r="AE19" s="37">
        <v>6</v>
      </c>
      <c r="AF19" s="38">
        <v>0</v>
      </c>
      <c r="AG19" s="519">
        <f t="shared" si="18"/>
        <v>23</v>
      </c>
      <c r="AH19" s="37">
        <v>18</v>
      </c>
      <c r="AI19" s="37">
        <v>5</v>
      </c>
      <c r="AJ19" s="37">
        <v>0</v>
      </c>
      <c r="AK19" s="39">
        <v>0</v>
      </c>
      <c r="AL19" s="507">
        <f t="shared" si="19"/>
        <v>2</v>
      </c>
      <c r="AM19" s="37">
        <v>0</v>
      </c>
      <c r="AN19" s="37">
        <v>1</v>
      </c>
      <c r="AO19" s="37">
        <v>0</v>
      </c>
      <c r="AP19" s="37">
        <v>0</v>
      </c>
      <c r="AQ19" s="38">
        <v>1</v>
      </c>
      <c r="AR19" s="519">
        <f t="shared" si="20"/>
        <v>1</v>
      </c>
      <c r="AS19" s="37">
        <v>1</v>
      </c>
      <c r="AT19" s="37">
        <v>0</v>
      </c>
      <c r="AU19" s="37">
        <v>0</v>
      </c>
      <c r="AV19" s="37">
        <v>0</v>
      </c>
      <c r="AW19" s="39">
        <v>0</v>
      </c>
      <c r="AX19" s="507">
        <f t="shared" si="21"/>
        <v>0</v>
      </c>
      <c r="AY19" s="39">
        <v>0</v>
      </c>
      <c r="AZ19" s="38">
        <v>0</v>
      </c>
      <c r="BA19" s="40">
        <v>7</v>
      </c>
    </row>
    <row r="20" spans="1:53" s="10" customFormat="1" ht="33" customHeight="1">
      <c r="A20" s="848"/>
      <c r="B20" s="52" t="s">
        <v>108</v>
      </c>
      <c r="C20" s="518">
        <f t="shared" si="13"/>
        <v>4</v>
      </c>
      <c r="D20" s="507">
        <f t="shared" si="14"/>
        <v>2</v>
      </c>
      <c r="E20" s="37">
        <v>1</v>
      </c>
      <c r="F20" s="37">
        <v>0</v>
      </c>
      <c r="G20" s="37">
        <v>0</v>
      </c>
      <c r="H20" s="37">
        <v>0</v>
      </c>
      <c r="I20" s="37">
        <v>0</v>
      </c>
      <c r="J20" s="37">
        <v>1</v>
      </c>
      <c r="K20" s="37">
        <v>0</v>
      </c>
      <c r="L20" s="37">
        <v>0</v>
      </c>
      <c r="M20" s="38">
        <v>0</v>
      </c>
      <c r="N20" s="519">
        <f t="shared" si="15"/>
        <v>1</v>
      </c>
      <c r="O20" s="37">
        <v>1</v>
      </c>
      <c r="P20" s="37">
        <v>0</v>
      </c>
      <c r="Q20" s="37">
        <v>0</v>
      </c>
      <c r="R20" s="37">
        <v>0</v>
      </c>
      <c r="S20" s="37">
        <v>0</v>
      </c>
      <c r="T20" s="507">
        <f t="shared" si="16"/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8">
        <v>0</v>
      </c>
      <c r="AA20" s="507">
        <f t="shared" si="17"/>
        <v>1</v>
      </c>
      <c r="AB20" s="37">
        <v>1</v>
      </c>
      <c r="AC20" s="37">
        <v>0</v>
      </c>
      <c r="AD20" s="37">
        <v>0</v>
      </c>
      <c r="AE20" s="37">
        <v>0</v>
      </c>
      <c r="AF20" s="38">
        <v>0</v>
      </c>
      <c r="AG20" s="519">
        <f t="shared" si="18"/>
        <v>0</v>
      </c>
      <c r="AH20" s="37">
        <v>0</v>
      </c>
      <c r="AI20" s="37">
        <v>0</v>
      </c>
      <c r="AJ20" s="37">
        <v>0</v>
      </c>
      <c r="AK20" s="39">
        <v>0</v>
      </c>
      <c r="AL20" s="507">
        <f t="shared" si="19"/>
        <v>0</v>
      </c>
      <c r="AM20" s="37">
        <v>0</v>
      </c>
      <c r="AN20" s="37">
        <v>0</v>
      </c>
      <c r="AO20" s="37">
        <v>0</v>
      </c>
      <c r="AP20" s="37">
        <v>0</v>
      </c>
      <c r="AQ20" s="38">
        <v>0</v>
      </c>
      <c r="AR20" s="519">
        <f>SUM(AS20:AW20)</f>
        <v>0</v>
      </c>
      <c r="AS20" s="37">
        <v>0</v>
      </c>
      <c r="AT20" s="37">
        <v>0</v>
      </c>
      <c r="AU20" s="37">
        <v>0</v>
      </c>
      <c r="AV20" s="37">
        <v>0</v>
      </c>
      <c r="AW20" s="39">
        <v>0</v>
      </c>
      <c r="AX20" s="507">
        <f>SUM(AY20:AZ20)</f>
        <v>0</v>
      </c>
      <c r="AY20" s="39">
        <v>0</v>
      </c>
      <c r="AZ20" s="38">
        <v>0</v>
      </c>
      <c r="BA20" s="40">
        <v>0</v>
      </c>
    </row>
    <row r="21" spans="1:53" s="10" customFormat="1" ht="33" customHeight="1">
      <c r="A21" s="848"/>
      <c r="B21" s="52" t="s">
        <v>109</v>
      </c>
      <c r="C21" s="518">
        <f t="shared" si="13"/>
        <v>0</v>
      </c>
      <c r="D21" s="507">
        <f t="shared" si="14"/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8">
        <v>0</v>
      </c>
      <c r="N21" s="519">
        <f t="shared" si="15"/>
        <v>0</v>
      </c>
      <c r="O21" s="37">
        <v>0</v>
      </c>
      <c r="P21" s="37">
        <v>0</v>
      </c>
      <c r="Q21" s="37">
        <v>0</v>
      </c>
      <c r="R21" s="37">
        <v>0</v>
      </c>
      <c r="S21" s="39">
        <v>0</v>
      </c>
      <c r="T21" s="507">
        <f t="shared" si="16"/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8">
        <v>0</v>
      </c>
      <c r="AA21" s="507">
        <f t="shared" si="17"/>
        <v>0</v>
      </c>
      <c r="AB21" s="37">
        <v>0</v>
      </c>
      <c r="AC21" s="37">
        <v>0</v>
      </c>
      <c r="AD21" s="37">
        <v>0</v>
      </c>
      <c r="AE21" s="37">
        <v>0</v>
      </c>
      <c r="AF21" s="38">
        <v>0</v>
      </c>
      <c r="AG21" s="519">
        <f t="shared" si="18"/>
        <v>0</v>
      </c>
      <c r="AH21" s="37">
        <v>0</v>
      </c>
      <c r="AI21" s="37">
        <v>0</v>
      </c>
      <c r="AJ21" s="37">
        <v>0</v>
      </c>
      <c r="AK21" s="39">
        <v>0</v>
      </c>
      <c r="AL21" s="507">
        <f t="shared" si="19"/>
        <v>0</v>
      </c>
      <c r="AM21" s="37">
        <v>0</v>
      </c>
      <c r="AN21" s="37">
        <v>0</v>
      </c>
      <c r="AO21" s="37">
        <v>0</v>
      </c>
      <c r="AP21" s="37">
        <v>0</v>
      </c>
      <c r="AQ21" s="38">
        <v>0</v>
      </c>
      <c r="AR21" s="519">
        <f t="shared" si="20"/>
        <v>0</v>
      </c>
      <c r="AS21" s="37">
        <v>0</v>
      </c>
      <c r="AT21" s="37">
        <v>0</v>
      </c>
      <c r="AU21" s="37">
        <v>0</v>
      </c>
      <c r="AV21" s="37">
        <v>0</v>
      </c>
      <c r="AW21" s="39">
        <v>0</v>
      </c>
      <c r="AX21" s="507">
        <f t="shared" si="21"/>
        <v>0</v>
      </c>
      <c r="AY21" s="39">
        <v>0</v>
      </c>
      <c r="AZ21" s="38">
        <v>0</v>
      </c>
      <c r="BA21" s="40">
        <v>0</v>
      </c>
    </row>
    <row r="22" spans="1:53" s="10" customFormat="1" ht="33" customHeight="1" thickBot="1">
      <c r="A22" s="849"/>
      <c r="B22" s="53" t="s">
        <v>110</v>
      </c>
      <c r="C22" s="520">
        <f t="shared" si="13"/>
        <v>175</v>
      </c>
      <c r="D22" s="521">
        <f t="shared" si="14"/>
        <v>8</v>
      </c>
      <c r="E22" s="293">
        <v>1</v>
      </c>
      <c r="F22" s="293">
        <v>0</v>
      </c>
      <c r="G22" s="293">
        <v>0</v>
      </c>
      <c r="H22" s="293">
        <v>3</v>
      </c>
      <c r="I22" s="293">
        <v>1</v>
      </c>
      <c r="J22" s="293">
        <v>1</v>
      </c>
      <c r="K22" s="293">
        <v>0</v>
      </c>
      <c r="L22" s="293">
        <v>2</v>
      </c>
      <c r="M22" s="294">
        <v>0</v>
      </c>
      <c r="N22" s="522">
        <f t="shared" si="15"/>
        <v>5</v>
      </c>
      <c r="O22" s="293">
        <v>2</v>
      </c>
      <c r="P22" s="293">
        <v>0</v>
      </c>
      <c r="Q22" s="293">
        <v>1</v>
      </c>
      <c r="R22" s="293">
        <v>1</v>
      </c>
      <c r="S22" s="295">
        <v>1</v>
      </c>
      <c r="T22" s="521">
        <f t="shared" si="16"/>
        <v>4</v>
      </c>
      <c r="U22" s="293">
        <v>0</v>
      </c>
      <c r="V22" s="293">
        <v>4</v>
      </c>
      <c r="W22" s="293">
        <v>0</v>
      </c>
      <c r="X22" s="293">
        <v>0</v>
      </c>
      <c r="Y22" s="293">
        <v>0</v>
      </c>
      <c r="Z22" s="294">
        <v>0</v>
      </c>
      <c r="AA22" s="521">
        <f t="shared" si="17"/>
        <v>132</v>
      </c>
      <c r="AB22" s="293">
        <v>87</v>
      </c>
      <c r="AC22" s="293">
        <v>34</v>
      </c>
      <c r="AD22" s="293">
        <v>4</v>
      </c>
      <c r="AE22" s="293">
        <v>6</v>
      </c>
      <c r="AF22" s="294">
        <v>1</v>
      </c>
      <c r="AG22" s="522">
        <f t="shared" si="18"/>
        <v>1</v>
      </c>
      <c r="AH22" s="293">
        <v>0</v>
      </c>
      <c r="AI22" s="293">
        <v>0</v>
      </c>
      <c r="AJ22" s="293">
        <v>1</v>
      </c>
      <c r="AK22" s="295">
        <v>0</v>
      </c>
      <c r="AL22" s="521">
        <f t="shared" si="19"/>
        <v>5</v>
      </c>
      <c r="AM22" s="293">
        <v>1</v>
      </c>
      <c r="AN22" s="293">
        <v>1</v>
      </c>
      <c r="AO22" s="293">
        <v>0</v>
      </c>
      <c r="AP22" s="293">
        <v>2</v>
      </c>
      <c r="AQ22" s="294">
        <v>1</v>
      </c>
      <c r="AR22" s="522">
        <f t="shared" si="20"/>
        <v>2</v>
      </c>
      <c r="AS22" s="293">
        <v>2</v>
      </c>
      <c r="AT22" s="293">
        <v>0</v>
      </c>
      <c r="AU22" s="293">
        <v>0</v>
      </c>
      <c r="AV22" s="293">
        <v>0</v>
      </c>
      <c r="AW22" s="295">
        <v>0</v>
      </c>
      <c r="AX22" s="521">
        <f t="shared" si="21"/>
        <v>0</v>
      </c>
      <c r="AY22" s="295">
        <v>0</v>
      </c>
      <c r="AZ22" s="294">
        <v>0</v>
      </c>
      <c r="BA22" s="296">
        <v>18</v>
      </c>
    </row>
    <row r="23" spans="1:53" ht="11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</row>
    <row r="24" spans="1:53" ht="19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</row>
    <row r="25" spans="1:53" ht="19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</row>
    <row r="26" spans="1:53" ht="19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</row>
    <row r="27" spans="1:53" ht="19.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</row>
    <row r="28" spans="1:53" ht="11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</row>
    <row r="29" spans="1:53" ht="11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</row>
    <row r="30" spans="1:53" ht="11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</row>
    <row r="31" spans="3:8" ht="11.25">
      <c r="C31" s="10"/>
      <c r="D31" s="10"/>
      <c r="E31" s="10"/>
      <c r="F31" s="10"/>
      <c r="G31" s="10"/>
      <c r="H31" s="10"/>
    </row>
    <row r="32" spans="3:8" ht="11.25">
      <c r="C32" s="10"/>
      <c r="D32" s="10"/>
      <c r="E32" s="10"/>
      <c r="F32" s="10"/>
      <c r="G32" s="10"/>
      <c r="H32" s="10"/>
    </row>
  </sheetData>
  <mergeCells count="23">
    <mergeCell ref="A17:A22"/>
    <mergeCell ref="A10:B10"/>
    <mergeCell ref="A11:B11"/>
    <mergeCell ref="A12:B12"/>
    <mergeCell ref="A13:B13"/>
    <mergeCell ref="A9:B9"/>
    <mergeCell ref="A15:B15"/>
    <mergeCell ref="A16:B16"/>
    <mergeCell ref="A14:B14"/>
    <mergeCell ref="A8:B8"/>
    <mergeCell ref="A6:B6"/>
    <mergeCell ref="A7:B7"/>
    <mergeCell ref="A5:B5"/>
    <mergeCell ref="A3:B4"/>
    <mergeCell ref="AR3:AW3"/>
    <mergeCell ref="AX3:AZ3"/>
    <mergeCell ref="AG3:AK3"/>
    <mergeCell ref="AL3:AQ3"/>
    <mergeCell ref="C3:C4"/>
    <mergeCell ref="D3:M3"/>
    <mergeCell ref="N3:S3"/>
    <mergeCell ref="T3:Z3"/>
    <mergeCell ref="AA3:AF3"/>
  </mergeCells>
  <printOptions/>
  <pageMargins left="0.75" right="0.75" top="1" bottom="1" header="0.512" footer="0.512"/>
  <pageSetup horizontalDpi="600" verticalDpi="600" orientation="portrait" paperSize="9" scale="79" r:id="rId1"/>
  <colBreaks count="1" manualBreakCount="1">
    <brk id="26" max="2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A1">
      <pane ySplit="3" topLeftCell="BM10" activePane="bottomLeft" state="frozen"/>
      <selection pane="topLeft" activeCell="H25" sqref="H25"/>
      <selection pane="bottomLeft" activeCell="H25" sqref="H25"/>
    </sheetView>
  </sheetViews>
  <sheetFormatPr defaultColWidth="9.00390625" defaultRowHeight="13.5"/>
  <cols>
    <col min="1" max="1" width="4.50390625" style="1" customWidth="1"/>
    <col min="2" max="2" width="7.25390625" style="1" customWidth="1"/>
    <col min="3" max="16" width="6.875" style="1" customWidth="1"/>
    <col min="17" max="16384" width="9.00390625" style="1" customWidth="1"/>
  </cols>
  <sheetData>
    <row r="1" spans="1:16" ht="19.5" customHeight="1">
      <c r="A1" s="850" t="s">
        <v>329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0"/>
    </row>
    <row r="2" spans="1:16" ht="19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73"/>
    </row>
    <row r="3" spans="1:16" ht="96" customHeight="1" thickBot="1">
      <c r="A3" s="851"/>
      <c r="B3" s="722"/>
      <c r="C3" s="523" t="s">
        <v>103</v>
      </c>
      <c r="D3" s="524" t="s">
        <v>209</v>
      </c>
      <c r="E3" s="525" t="s">
        <v>210</v>
      </c>
      <c r="F3" s="525" t="s">
        <v>211</v>
      </c>
      <c r="G3" s="525" t="s">
        <v>434</v>
      </c>
      <c r="H3" s="525" t="s">
        <v>212</v>
      </c>
      <c r="I3" s="525" t="s">
        <v>213</v>
      </c>
      <c r="J3" s="525" t="s">
        <v>214</v>
      </c>
      <c r="K3" s="525" t="s">
        <v>215</v>
      </c>
      <c r="L3" s="525" t="s">
        <v>216</v>
      </c>
      <c r="M3" s="525" t="s">
        <v>217</v>
      </c>
      <c r="N3" s="525" t="s">
        <v>218</v>
      </c>
      <c r="O3" s="525" t="s">
        <v>110</v>
      </c>
      <c r="P3" s="526" t="s">
        <v>219</v>
      </c>
    </row>
    <row r="4" spans="1:16" ht="30" customHeight="1">
      <c r="A4" s="827" t="s">
        <v>556</v>
      </c>
      <c r="B4" s="828"/>
      <c r="C4" s="527">
        <f aca="true" t="shared" si="0" ref="C4:C12">SUM(D4:P4)</f>
        <v>789</v>
      </c>
      <c r="D4" s="528">
        <v>90</v>
      </c>
      <c r="E4" s="529">
        <v>134</v>
      </c>
      <c r="F4" s="529">
        <v>62</v>
      </c>
      <c r="G4" s="529">
        <v>80</v>
      </c>
      <c r="H4" s="529">
        <v>37</v>
      </c>
      <c r="I4" s="529">
        <v>39</v>
      </c>
      <c r="J4" s="529">
        <v>13</v>
      </c>
      <c r="K4" s="529">
        <v>24</v>
      </c>
      <c r="L4" s="529">
        <v>18</v>
      </c>
      <c r="M4" s="530">
        <v>10</v>
      </c>
      <c r="N4" s="530">
        <v>9</v>
      </c>
      <c r="O4" s="530">
        <v>167</v>
      </c>
      <c r="P4" s="531">
        <v>106</v>
      </c>
    </row>
    <row r="5" spans="1:16" ht="30" customHeight="1">
      <c r="A5" s="827" t="s">
        <v>440</v>
      </c>
      <c r="B5" s="828"/>
      <c r="C5" s="532">
        <f t="shared" si="0"/>
        <v>701</v>
      </c>
      <c r="D5" s="533">
        <v>78</v>
      </c>
      <c r="E5" s="287">
        <v>81</v>
      </c>
      <c r="F5" s="287">
        <v>35</v>
      </c>
      <c r="G5" s="287">
        <v>72</v>
      </c>
      <c r="H5" s="287">
        <v>55</v>
      </c>
      <c r="I5" s="287">
        <v>36</v>
      </c>
      <c r="J5" s="287">
        <v>11</v>
      </c>
      <c r="K5" s="287">
        <v>23</v>
      </c>
      <c r="L5" s="287">
        <v>18</v>
      </c>
      <c r="M5" s="534">
        <v>6</v>
      </c>
      <c r="N5" s="534">
        <v>7</v>
      </c>
      <c r="O5" s="534">
        <v>163</v>
      </c>
      <c r="P5" s="535">
        <v>116</v>
      </c>
    </row>
    <row r="6" spans="1:16" ht="30" customHeight="1">
      <c r="A6" s="827" t="s">
        <v>441</v>
      </c>
      <c r="B6" s="828"/>
      <c r="C6" s="532">
        <f t="shared" si="0"/>
        <v>742</v>
      </c>
      <c r="D6" s="533">
        <v>84</v>
      </c>
      <c r="E6" s="287">
        <v>80</v>
      </c>
      <c r="F6" s="287">
        <v>38</v>
      </c>
      <c r="G6" s="287">
        <v>73</v>
      </c>
      <c r="H6" s="287">
        <v>39</v>
      </c>
      <c r="I6" s="287">
        <v>35</v>
      </c>
      <c r="J6" s="287">
        <v>13</v>
      </c>
      <c r="K6" s="287">
        <v>36</v>
      </c>
      <c r="L6" s="287">
        <v>11</v>
      </c>
      <c r="M6" s="534">
        <v>8</v>
      </c>
      <c r="N6" s="534">
        <v>13</v>
      </c>
      <c r="O6" s="534">
        <v>220</v>
      </c>
      <c r="P6" s="535">
        <v>92</v>
      </c>
    </row>
    <row r="7" spans="1:16" ht="30" customHeight="1">
      <c r="A7" s="827" t="s">
        <v>437</v>
      </c>
      <c r="B7" s="828"/>
      <c r="C7" s="532">
        <f t="shared" si="0"/>
        <v>775</v>
      </c>
      <c r="D7" s="533">
        <v>59</v>
      </c>
      <c r="E7" s="287">
        <v>101</v>
      </c>
      <c r="F7" s="287">
        <v>29</v>
      </c>
      <c r="G7" s="287">
        <v>75</v>
      </c>
      <c r="H7" s="287">
        <v>33</v>
      </c>
      <c r="I7" s="287">
        <v>45</v>
      </c>
      <c r="J7" s="287">
        <v>14</v>
      </c>
      <c r="K7" s="287">
        <v>32</v>
      </c>
      <c r="L7" s="287">
        <v>10</v>
      </c>
      <c r="M7" s="534">
        <v>15</v>
      </c>
      <c r="N7" s="534">
        <v>9</v>
      </c>
      <c r="O7" s="534">
        <v>218</v>
      </c>
      <c r="P7" s="535">
        <v>135</v>
      </c>
    </row>
    <row r="8" spans="1:16" ht="30" customHeight="1">
      <c r="A8" s="827" t="s">
        <v>438</v>
      </c>
      <c r="B8" s="828"/>
      <c r="C8" s="532">
        <f t="shared" si="0"/>
        <v>744</v>
      </c>
      <c r="D8" s="533">
        <v>74</v>
      </c>
      <c r="E8" s="287">
        <v>122</v>
      </c>
      <c r="F8" s="287">
        <v>35</v>
      </c>
      <c r="G8" s="287">
        <v>69</v>
      </c>
      <c r="H8" s="287">
        <v>48</v>
      </c>
      <c r="I8" s="287">
        <v>42</v>
      </c>
      <c r="J8" s="287">
        <v>11</v>
      </c>
      <c r="K8" s="287">
        <v>32</v>
      </c>
      <c r="L8" s="287">
        <v>13</v>
      </c>
      <c r="M8" s="534">
        <v>7</v>
      </c>
      <c r="N8" s="534">
        <v>14</v>
      </c>
      <c r="O8" s="534">
        <v>173</v>
      </c>
      <c r="P8" s="535">
        <v>104</v>
      </c>
    </row>
    <row r="9" spans="1:16" ht="30" customHeight="1">
      <c r="A9" s="827" t="s">
        <v>442</v>
      </c>
      <c r="B9" s="828"/>
      <c r="C9" s="532">
        <f t="shared" si="0"/>
        <v>917</v>
      </c>
      <c r="D9" s="533">
        <v>87</v>
      </c>
      <c r="E9" s="287">
        <v>188</v>
      </c>
      <c r="F9" s="287">
        <v>31</v>
      </c>
      <c r="G9" s="287">
        <v>69</v>
      </c>
      <c r="H9" s="287">
        <v>53</v>
      </c>
      <c r="I9" s="287">
        <v>47</v>
      </c>
      <c r="J9" s="287">
        <v>10</v>
      </c>
      <c r="K9" s="287">
        <v>25</v>
      </c>
      <c r="L9" s="287">
        <v>20</v>
      </c>
      <c r="M9" s="534">
        <v>9</v>
      </c>
      <c r="N9" s="534">
        <v>12</v>
      </c>
      <c r="O9" s="534">
        <v>262</v>
      </c>
      <c r="P9" s="535">
        <v>104</v>
      </c>
    </row>
    <row r="10" spans="1:16" ht="30" customHeight="1">
      <c r="A10" s="827" t="s">
        <v>443</v>
      </c>
      <c r="B10" s="828"/>
      <c r="C10" s="532">
        <f t="shared" si="0"/>
        <v>654</v>
      </c>
      <c r="D10" s="533">
        <v>47</v>
      </c>
      <c r="E10" s="287">
        <v>77</v>
      </c>
      <c r="F10" s="287">
        <v>30</v>
      </c>
      <c r="G10" s="287">
        <v>59</v>
      </c>
      <c r="H10" s="287">
        <v>66</v>
      </c>
      <c r="I10" s="287">
        <v>35</v>
      </c>
      <c r="J10" s="287">
        <v>6</v>
      </c>
      <c r="K10" s="287">
        <v>24</v>
      </c>
      <c r="L10" s="287">
        <v>18</v>
      </c>
      <c r="M10" s="534">
        <v>3</v>
      </c>
      <c r="N10" s="534">
        <v>13</v>
      </c>
      <c r="O10" s="534">
        <v>192</v>
      </c>
      <c r="P10" s="535">
        <v>84</v>
      </c>
    </row>
    <row r="11" spans="1:16" ht="30" customHeight="1">
      <c r="A11" s="855" t="s">
        <v>557</v>
      </c>
      <c r="B11" s="856"/>
      <c r="C11" s="532">
        <f t="shared" si="0"/>
        <v>697</v>
      </c>
      <c r="D11" s="536">
        <v>64</v>
      </c>
      <c r="E11" s="537">
        <v>100</v>
      </c>
      <c r="F11" s="537">
        <v>27</v>
      </c>
      <c r="G11" s="537">
        <v>70</v>
      </c>
      <c r="H11" s="537">
        <v>30</v>
      </c>
      <c r="I11" s="537">
        <v>41</v>
      </c>
      <c r="J11" s="537">
        <v>11</v>
      </c>
      <c r="K11" s="537">
        <v>20</v>
      </c>
      <c r="L11" s="537">
        <v>21</v>
      </c>
      <c r="M11" s="538">
        <v>3</v>
      </c>
      <c r="N11" s="538">
        <v>15</v>
      </c>
      <c r="O11" s="538">
        <v>220</v>
      </c>
      <c r="P11" s="539">
        <v>75</v>
      </c>
    </row>
    <row r="12" spans="1:16" ht="30" customHeight="1">
      <c r="A12" s="857" t="s">
        <v>561</v>
      </c>
      <c r="B12" s="858"/>
      <c r="C12" s="540">
        <f t="shared" si="0"/>
        <v>707</v>
      </c>
      <c r="D12" s="541">
        <v>76</v>
      </c>
      <c r="E12" s="287">
        <v>99</v>
      </c>
      <c r="F12" s="287">
        <v>25</v>
      </c>
      <c r="G12" s="287">
        <v>62</v>
      </c>
      <c r="H12" s="287">
        <v>34</v>
      </c>
      <c r="I12" s="287">
        <v>24</v>
      </c>
      <c r="J12" s="287">
        <v>9</v>
      </c>
      <c r="K12" s="287">
        <v>33</v>
      </c>
      <c r="L12" s="287">
        <v>23</v>
      </c>
      <c r="M12" s="287">
        <v>6</v>
      </c>
      <c r="N12" s="287">
        <v>12</v>
      </c>
      <c r="O12" s="287">
        <v>222</v>
      </c>
      <c r="P12" s="535">
        <v>82</v>
      </c>
    </row>
    <row r="13" spans="1:16" ht="30" customHeight="1" thickBot="1">
      <c r="A13" s="845" t="s">
        <v>444</v>
      </c>
      <c r="B13" s="846"/>
      <c r="C13" s="542">
        <f>SUM(D13:P13)</f>
        <v>713</v>
      </c>
      <c r="D13" s="543">
        <v>64</v>
      </c>
      <c r="E13" s="544">
        <v>107</v>
      </c>
      <c r="F13" s="544">
        <v>33</v>
      </c>
      <c r="G13" s="544">
        <v>56</v>
      </c>
      <c r="H13" s="544">
        <v>34</v>
      </c>
      <c r="I13" s="544">
        <v>39</v>
      </c>
      <c r="J13" s="544">
        <v>7</v>
      </c>
      <c r="K13" s="544">
        <v>18</v>
      </c>
      <c r="L13" s="544">
        <v>9</v>
      </c>
      <c r="M13" s="545">
        <v>12</v>
      </c>
      <c r="N13" s="545">
        <v>15</v>
      </c>
      <c r="O13" s="545">
        <v>218</v>
      </c>
      <c r="P13" s="546">
        <v>101</v>
      </c>
    </row>
    <row r="14" spans="1:16" s="10" customFormat="1" ht="30" customHeight="1" thickBot="1" thickTop="1">
      <c r="A14" s="832" t="s">
        <v>152</v>
      </c>
      <c r="B14" s="833"/>
      <c r="C14" s="547">
        <f>SUM(C4:C13)/10</f>
        <v>743.9</v>
      </c>
      <c r="D14" s="70">
        <f>SUM(D4:D13)/10</f>
        <v>72.3</v>
      </c>
      <c r="E14" s="69">
        <f aca="true" t="shared" si="1" ref="E14:P14">SUM(E4:E13)/10</f>
        <v>108.9</v>
      </c>
      <c r="F14" s="69">
        <f t="shared" si="1"/>
        <v>34.5</v>
      </c>
      <c r="G14" s="552">
        <f t="shared" si="1"/>
        <v>68.5</v>
      </c>
      <c r="H14" s="69">
        <f t="shared" si="1"/>
        <v>42.9</v>
      </c>
      <c r="I14" s="69">
        <f t="shared" si="1"/>
        <v>38.3</v>
      </c>
      <c r="J14" s="69">
        <f t="shared" si="1"/>
        <v>10.5</v>
      </c>
      <c r="K14" s="69">
        <f t="shared" si="1"/>
        <v>26.7</v>
      </c>
      <c r="L14" s="69">
        <f t="shared" si="1"/>
        <v>16.1</v>
      </c>
      <c r="M14" s="69">
        <f t="shared" si="1"/>
        <v>7.9</v>
      </c>
      <c r="N14" s="69">
        <f t="shared" si="1"/>
        <v>11.9</v>
      </c>
      <c r="O14" s="69">
        <f t="shared" si="1"/>
        <v>205.5</v>
      </c>
      <c r="P14" s="71">
        <f t="shared" si="1"/>
        <v>99.9</v>
      </c>
    </row>
    <row r="15" spans="1:18" s="10" customFormat="1" ht="30" customHeight="1">
      <c r="A15" s="829" t="s">
        <v>562</v>
      </c>
      <c r="B15" s="830"/>
      <c r="C15" s="548">
        <f>SUM(D15:P15)</f>
        <v>672</v>
      </c>
      <c r="D15" s="528">
        <f>SUM(D16:D27)</f>
        <v>67</v>
      </c>
      <c r="E15" s="529">
        <f aca="true" t="shared" si="2" ref="E15:P15">SUM(E16:E27)</f>
        <v>98</v>
      </c>
      <c r="F15" s="549">
        <f t="shared" si="2"/>
        <v>17</v>
      </c>
      <c r="G15" s="550">
        <f t="shared" si="2"/>
        <v>64</v>
      </c>
      <c r="H15" s="551">
        <f t="shared" si="2"/>
        <v>27</v>
      </c>
      <c r="I15" s="529">
        <f t="shared" si="2"/>
        <v>32</v>
      </c>
      <c r="J15" s="529">
        <f t="shared" si="2"/>
        <v>7</v>
      </c>
      <c r="K15" s="529">
        <f t="shared" si="2"/>
        <v>15</v>
      </c>
      <c r="L15" s="529">
        <f t="shared" si="2"/>
        <v>11</v>
      </c>
      <c r="M15" s="529">
        <f t="shared" si="2"/>
        <v>3</v>
      </c>
      <c r="N15" s="529">
        <f t="shared" si="2"/>
        <v>18</v>
      </c>
      <c r="O15" s="529">
        <f t="shared" si="2"/>
        <v>221</v>
      </c>
      <c r="P15" s="531">
        <f t="shared" si="2"/>
        <v>92</v>
      </c>
      <c r="R15" s="10">
        <v>673</v>
      </c>
    </row>
    <row r="16" spans="1:16" s="10" customFormat="1" ht="30" customHeight="1">
      <c r="A16" s="852" t="s">
        <v>555</v>
      </c>
      <c r="B16" s="52" t="s">
        <v>154</v>
      </c>
      <c r="C16" s="548">
        <f>SUM(D16:P16)</f>
        <v>64</v>
      </c>
      <c r="D16" s="285">
        <v>6</v>
      </c>
      <c r="E16" s="286">
        <v>10</v>
      </c>
      <c r="F16" s="286">
        <v>3</v>
      </c>
      <c r="G16" s="286">
        <v>7</v>
      </c>
      <c r="H16" s="286">
        <v>1</v>
      </c>
      <c r="I16" s="286">
        <v>4</v>
      </c>
      <c r="J16" s="286">
        <v>0</v>
      </c>
      <c r="K16" s="286">
        <v>5</v>
      </c>
      <c r="L16" s="286">
        <v>1</v>
      </c>
      <c r="M16" s="286">
        <v>0</v>
      </c>
      <c r="N16" s="286">
        <v>2</v>
      </c>
      <c r="O16" s="287">
        <v>21</v>
      </c>
      <c r="P16" s="288">
        <v>4</v>
      </c>
    </row>
    <row r="17" spans="1:16" s="10" customFormat="1" ht="30" customHeight="1">
      <c r="A17" s="853"/>
      <c r="B17" s="52" t="s">
        <v>155</v>
      </c>
      <c r="C17" s="548">
        <f aca="true" t="shared" si="3" ref="C17:C27">SUM(D17:P17)</f>
        <v>59</v>
      </c>
      <c r="D17" s="285">
        <v>5</v>
      </c>
      <c r="E17" s="286">
        <v>9</v>
      </c>
      <c r="F17" s="286">
        <v>2</v>
      </c>
      <c r="G17" s="286">
        <v>4</v>
      </c>
      <c r="H17" s="286">
        <v>3</v>
      </c>
      <c r="I17" s="286">
        <v>4</v>
      </c>
      <c r="J17" s="286">
        <v>1</v>
      </c>
      <c r="K17" s="286">
        <v>2</v>
      </c>
      <c r="L17" s="286">
        <v>1</v>
      </c>
      <c r="M17" s="286">
        <v>0</v>
      </c>
      <c r="N17" s="286">
        <v>0</v>
      </c>
      <c r="O17" s="287">
        <v>22</v>
      </c>
      <c r="P17" s="288">
        <v>6</v>
      </c>
    </row>
    <row r="18" spans="1:16" s="10" customFormat="1" ht="30" customHeight="1">
      <c r="A18" s="853"/>
      <c r="B18" s="52" t="s">
        <v>156</v>
      </c>
      <c r="C18" s="548">
        <f t="shared" si="3"/>
        <v>95</v>
      </c>
      <c r="D18" s="285">
        <v>7</v>
      </c>
      <c r="E18" s="286">
        <v>18</v>
      </c>
      <c r="F18" s="286">
        <v>3</v>
      </c>
      <c r="G18" s="286">
        <v>6</v>
      </c>
      <c r="H18" s="286">
        <v>2</v>
      </c>
      <c r="I18" s="286">
        <v>2</v>
      </c>
      <c r="J18" s="286">
        <v>0</v>
      </c>
      <c r="K18" s="286">
        <v>0</v>
      </c>
      <c r="L18" s="286">
        <v>2</v>
      </c>
      <c r="M18" s="286">
        <v>1</v>
      </c>
      <c r="N18" s="286">
        <v>7</v>
      </c>
      <c r="O18" s="287">
        <v>32</v>
      </c>
      <c r="P18" s="288">
        <v>15</v>
      </c>
    </row>
    <row r="19" spans="1:16" s="10" customFormat="1" ht="30" customHeight="1">
      <c r="A19" s="853"/>
      <c r="B19" s="52" t="s">
        <v>157</v>
      </c>
      <c r="C19" s="548">
        <f t="shared" si="3"/>
        <v>56</v>
      </c>
      <c r="D19" s="285">
        <v>6</v>
      </c>
      <c r="E19" s="286">
        <v>10</v>
      </c>
      <c r="F19" s="286">
        <v>0</v>
      </c>
      <c r="G19" s="286">
        <v>8</v>
      </c>
      <c r="H19" s="286">
        <v>3</v>
      </c>
      <c r="I19" s="286">
        <v>1</v>
      </c>
      <c r="J19" s="286">
        <v>0</v>
      </c>
      <c r="K19" s="286">
        <v>1</v>
      </c>
      <c r="L19" s="286">
        <v>0</v>
      </c>
      <c r="M19" s="286">
        <v>0</v>
      </c>
      <c r="N19" s="286">
        <v>0</v>
      </c>
      <c r="O19" s="287">
        <v>18</v>
      </c>
      <c r="P19" s="288">
        <v>9</v>
      </c>
    </row>
    <row r="20" spans="1:16" s="10" customFormat="1" ht="30" customHeight="1">
      <c r="A20" s="853"/>
      <c r="B20" s="52" t="s">
        <v>158</v>
      </c>
      <c r="C20" s="548">
        <f t="shared" si="3"/>
        <v>43</v>
      </c>
      <c r="D20" s="285">
        <v>2</v>
      </c>
      <c r="E20" s="286">
        <v>6</v>
      </c>
      <c r="F20" s="286">
        <v>2</v>
      </c>
      <c r="G20" s="286">
        <v>5</v>
      </c>
      <c r="H20" s="286">
        <v>3</v>
      </c>
      <c r="I20" s="286">
        <v>3</v>
      </c>
      <c r="J20" s="286">
        <v>0</v>
      </c>
      <c r="K20" s="286">
        <v>1</v>
      </c>
      <c r="L20" s="286">
        <v>0</v>
      </c>
      <c r="M20" s="286">
        <v>0</v>
      </c>
      <c r="N20" s="286">
        <v>1</v>
      </c>
      <c r="O20" s="287">
        <v>13</v>
      </c>
      <c r="P20" s="288">
        <v>7</v>
      </c>
    </row>
    <row r="21" spans="1:16" s="10" customFormat="1" ht="30" customHeight="1">
      <c r="A21" s="853"/>
      <c r="B21" s="52" t="s">
        <v>159</v>
      </c>
      <c r="C21" s="548">
        <f t="shared" si="3"/>
        <v>43</v>
      </c>
      <c r="D21" s="285">
        <v>3</v>
      </c>
      <c r="E21" s="286">
        <v>7</v>
      </c>
      <c r="F21" s="286">
        <v>1</v>
      </c>
      <c r="G21" s="286">
        <v>3</v>
      </c>
      <c r="H21" s="286">
        <v>4</v>
      </c>
      <c r="I21" s="286">
        <v>2</v>
      </c>
      <c r="J21" s="286">
        <v>0</v>
      </c>
      <c r="K21" s="286">
        <v>0</v>
      </c>
      <c r="L21" s="286">
        <v>1</v>
      </c>
      <c r="M21" s="286">
        <v>0</v>
      </c>
      <c r="N21" s="286">
        <v>3</v>
      </c>
      <c r="O21" s="287">
        <v>15</v>
      </c>
      <c r="P21" s="288">
        <v>4</v>
      </c>
    </row>
    <row r="22" spans="1:16" s="10" customFormat="1" ht="30" customHeight="1">
      <c r="A22" s="853"/>
      <c r="B22" s="52" t="s">
        <v>160</v>
      </c>
      <c r="C22" s="548">
        <f t="shared" si="3"/>
        <v>28</v>
      </c>
      <c r="D22" s="285">
        <v>5</v>
      </c>
      <c r="E22" s="286">
        <v>2</v>
      </c>
      <c r="F22" s="286">
        <v>0</v>
      </c>
      <c r="G22" s="286">
        <v>3</v>
      </c>
      <c r="H22" s="286">
        <v>2</v>
      </c>
      <c r="I22" s="286">
        <v>2</v>
      </c>
      <c r="J22" s="286">
        <v>0</v>
      </c>
      <c r="K22" s="286">
        <v>0</v>
      </c>
      <c r="L22" s="286">
        <v>0</v>
      </c>
      <c r="M22" s="286">
        <v>0</v>
      </c>
      <c r="N22" s="286">
        <v>1</v>
      </c>
      <c r="O22" s="287">
        <v>11</v>
      </c>
      <c r="P22" s="288">
        <v>2</v>
      </c>
    </row>
    <row r="23" spans="1:16" s="10" customFormat="1" ht="30" customHeight="1">
      <c r="A23" s="853"/>
      <c r="B23" s="52" t="s">
        <v>161</v>
      </c>
      <c r="C23" s="548">
        <f t="shared" si="3"/>
        <v>49</v>
      </c>
      <c r="D23" s="285">
        <v>6</v>
      </c>
      <c r="E23" s="286">
        <v>4</v>
      </c>
      <c r="F23" s="286">
        <v>1</v>
      </c>
      <c r="G23" s="286">
        <v>4</v>
      </c>
      <c r="H23" s="286">
        <v>2</v>
      </c>
      <c r="I23" s="286">
        <v>4</v>
      </c>
      <c r="J23" s="286">
        <v>0</v>
      </c>
      <c r="K23" s="286">
        <v>0</v>
      </c>
      <c r="L23" s="286">
        <v>0</v>
      </c>
      <c r="M23" s="286">
        <v>0</v>
      </c>
      <c r="N23" s="286">
        <v>0</v>
      </c>
      <c r="O23" s="287">
        <v>20</v>
      </c>
      <c r="P23" s="288">
        <v>8</v>
      </c>
    </row>
    <row r="24" spans="1:16" s="10" customFormat="1" ht="30" customHeight="1">
      <c r="A24" s="853"/>
      <c r="B24" s="52" t="s">
        <v>162</v>
      </c>
      <c r="C24" s="548">
        <f t="shared" si="3"/>
        <v>55</v>
      </c>
      <c r="D24" s="285">
        <v>9</v>
      </c>
      <c r="E24" s="286">
        <v>10</v>
      </c>
      <c r="F24" s="286">
        <v>1</v>
      </c>
      <c r="G24" s="286">
        <v>4</v>
      </c>
      <c r="H24" s="286">
        <v>0</v>
      </c>
      <c r="I24" s="286">
        <v>1</v>
      </c>
      <c r="J24" s="286">
        <v>0</v>
      </c>
      <c r="K24" s="286">
        <v>0</v>
      </c>
      <c r="L24" s="286">
        <v>2</v>
      </c>
      <c r="M24" s="286">
        <v>0</v>
      </c>
      <c r="N24" s="286">
        <v>0</v>
      </c>
      <c r="O24" s="287">
        <v>19</v>
      </c>
      <c r="P24" s="288">
        <v>9</v>
      </c>
    </row>
    <row r="25" spans="1:16" s="10" customFormat="1" ht="30" customHeight="1">
      <c r="A25" s="853"/>
      <c r="B25" s="52" t="s">
        <v>163</v>
      </c>
      <c r="C25" s="548">
        <f t="shared" si="3"/>
        <v>65</v>
      </c>
      <c r="D25" s="285">
        <v>6</v>
      </c>
      <c r="E25" s="286">
        <v>8</v>
      </c>
      <c r="F25" s="286">
        <v>0</v>
      </c>
      <c r="G25" s="286">
        <v>7</v>
      </c>
      <c r="H25" s="286">
        <v>4</v>
      </c>
      <c r="I25" s="286">
        <v>3</v>
      </c>
      <c r="J25" s="286">
        <v>4</v>
      </c>
      <c r="K25" s="286">
        <v>0</v>
      </c>
      <c r="L25" s="286">
        <v>2</v>
      </c>
      <c r="M25" s="286">
        <v>0</v>
      </c>
      <c r="N25" s="286">
        <v>1</v>
      </c>
      <c r="O25" s="287">
        <v>20</v>
      </c>
      <c r="P25" s="288">
        <v>10</v>
      </c>
    </row>
    <row r="26" spans="1:16" s="10" customFormat="1" ht="30" customHeight="1">
      <c r="A26" s="853"/>
      <c r="B26" s="52" t="s">
        <v>164</v>
      </c>
      <c r="C26" s="548">
        <f t="shared" si="3"/>
        <v>54</v>
      </c>
      <c r="D26" s="285">
        <v>6</v>
      </c>
      <c r="E26" s="286">
        <v>6</v>
      </c>
      <c r="F26" s="286">
        <v>1</v>
      </c>
      <c r="G26" s="286">
        <v>5</v>
      </c>
      <c r="H26" s="286">
        <v>2</v>
      </c>
      <c r="I26" s="286">
        <v>2</v>
      </c>
      <c r="J26" s="286">
        <v>1</v>
      </c>
      <c r="K26" s="286">
        <v>4</v>
      </c>
      <c r="L26" s="286">
        <v>1</v>
      </c>
      <c r="M26" s="286">
        <v>0</v>
      </c>
      <c r="N26" s="286">
        <v>1</v>
      </c>
      <c r="O26" s="287">
        <v>13</v>
      </c>
      <c r="P26" s="288">
        <v>12</v>
      </c>
    </row>
    <row r="27" spans="1:16" s="10" customFormat="1" ht="30" customHeight="1" thickBot="1">
      <c r="A27" s="854"/>
      <c r="B27" s="53" t="s">
        <v>165</v>
      </c>
      <c r="C27" s="553">
        <f t="shared" si="3"/>
        <v>61</v>
      </c>
      <c r="D27" s="289">
        <v>6</v>
      </c>
      <c r="E27" s="290">
        <v>8</v>
      </c>
      <c r="F27" s="290">
        <v>3</v>
      </c>
      <c r="G27" s="290">
        <v>8</v>
      </c>
      <c r="H27" s="290">
        <v>1</v>
      </c>
      <c r="I27" s="290">
        <v>4</v>
      </c>
      <c r="J27" s="290">
        <v>1</v>
      </c>
      <c r="K27" s="290">
        <v>2</v>
      </c>
      <c r="L27" s="290">
        <v>1</v>
      </c>
      <c r="M27" s="290">
        <v>2</v>
      </c>
      <c r="N27" s="290">
        <v>2</v>
      </c>
      <c r="O27" s="291">
        <v>17</v>
      </c>
      <c r="P27" s="292">
        <v>6</v>
      </c>
    </row>
    <row r="28" s="10" customFormat="1" ht="11.25"/>
    <row r="29" spans="1:16" ht="11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1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1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1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1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1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1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1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1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1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1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1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1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1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11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1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11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11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1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11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11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1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ht="11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ht="11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11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ht="11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ht="11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ht="11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ht="11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ht="11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ht="11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ht="11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</sheetData>
  <mergeCells count="15">
    <mergeCell ref="A14:B14"/>
    <mergeCell ref="A15:B15"/>
    <mergeCell ref="A16:A27"/>
    <mergeCell ref="A9:B9"/>
    <mergeCell ref="A10:B10"/>
    <mergeCell ref="A11:B11"/>
    <mergeCell ref="A12:B12"/>
    <mergeCell ref="A1:P1"/>
    <mergeCell ref="A3:B3"/>
    <mergeCell ref="A13:B13"/>
    <mergeCell ref="A4:B4"/>
    <mergeCell ref="A5:B5"/>
    <mergeCell ref="A6:B6"/>
    <mergeCell ref="A7:B7"/>
    <mergeCell ref="A8:B8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85" zoomScaleSheetLayoutView="85" workbookViewId="0" topLeftCell="A1">
      <pane xSplit="3" ySplit="3" topLeftCell="D11" activePane="bottomRight" state="frozen"/>
      <selection pane="topLeft" activeCell="H25" sqref="H25"/>
      <selection pane="topRight" activeCell="H25" sqref="H25"/>
      <selection pane="bottomLeft" activeCell="H25" sqref="H25"/>
      <selection pane="bottomRight" activeCell="H25" sqref="H25"/>
    </sheetView>
  </sheetViews>
  <sheetFormatPr defaultColWidth="9.00390625" defaultRowHeight="13.5"/>
  <cols>
    <col min="1" max="1" width="4.50390625" style="10" customWidth="1"/>
    <col min="2" max="2" width="7.25390625" style="10" customWidth="1"/>
    <col min="3" max="13" width="8.75390625" style="10" customWidth="1"/>
    <col min="14" max="16384" width="9.00390625" style="10" customWidth="1"/>
  </cols>
  <sheetData>
    <row r="1" spans="1:13" ht="19.5" customHeight="1">
      <c r="A1" s="850" t="s">
        <v>311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</row>
    <row r="2" ht="19.5" customHeight="1" thickBot="1">
      <c r="M2" s="73"/>
    </row>
    <row r="3" spans="1:13" ht="96" customHeight="1" thickBot="1">
      <c r="A3" s="851"/>
      <c r="B3" s="722"/>
      <c r="C3" s="554" t="s">
        <v>103</v>
      </c>
      <c r="D3" s="74" t="s">
        <v>220</v>
      </c>
      <c r="E3" s="75" t="s">
        <v>221</v>
      </c>
      <c r="F3" s="75" t="s">
        <v>222</v>
      </c>
      <c r="G3" s="75" t="s">
        <v>223</v>
      </c>
      <c r="H3" s="75" t="s">
        <v>224</v>
      </c>
      <c r="I3" s="75" t="s">
        <v>225</v>
      </c>
      <c r="J3" s="75" t="s">
        <v>226</v>
      </c>
      <c r="K3" s="75" t="s">
        <v>227</v>
      </c>
      <c r="L3" s="75" t="s">
        <v>228</v>
      </c>
      <c r="M3" s="76" t="s">
        <v>110</v>
      </c>
    </row>
    <row r="4" spans="1:13" ht="30" customHeight="1">
      <c r="A4" s="827" t="s">
        <v>556</v>
      </c>
      <c r="B4" s="828"/>
      <c r="C4" s="555">
        <f aca="true" t="shared" si="0" ref="C4:C12">SUM(D4:M4)</f>
        <v>410</v>
      </c>
      <c r="D4" s="321">
        <v>212</v>
      </c>
      <c r="E4" s="82">
        <v>38</v>
      </c>
      <c r="F4" s="82">
        <v>0</v>
      </c>
      <c r="G4" s="82">
        <v>0</v>
      </c>
      <c r="H4" s="82">
        <v>3</v>
      </c>
      <c r="I4" s="82">
        <v>0</v>
      </c>
      <c r="J4" s="82">
        <v>0</v>
      </c>
      <c r="K4" s="82">
        <v>5</v>
      </c>
      <c r="L4" s="82">
        <v>0</v>
      </c>
      <c r="M4" s="83">
        <v>152</v>
      </c>
    </row>
    <row r="5" spans="1:13" ht="30" customHeight="1">
      <c r="A5" s="827" t="s">
        <v>440</v>
      </c>
      <c r="B5" s="828"/>
      <c r="C5" s="556">
        <f t="shared" si="0"/>
        <v>414</v>
      </c>
      <c r="D5" s="319">
        <v>198</v>
      </c>
      <c r="E5" s="78">
        <v>28</v>
      </c>
      <c r="F5" s="78">
        <v>0</v>
      </c>
      <c r="G5" s="78">
        <v>5</v>
      </c>
      <c r="H5" s="78">
        <v>2</v>
      </c>
      <c r="I5" s="78">
        <v>2</v>
      </c>
      <c r="J5" s="78">
        <v>0</v>
      </c>
      <c r="K5" s="78">
        <v>10</v>
      </c>
      <c r="L5" s="78">
        <v>0</v>
      </c>
      <c r="M5" s="79">
        <v>169</v>
      </c>
    </row>
    <row r="6" spans="1:13" ht="30" customHeight="1">
      <c r="A6" s="827" t="s">
        <v>441</v>
      </c>
      <c r="B6" s="828"/>
      <c r="C6" s="556">
        <f t="shared" si="0"/>
        <v>404</v>
      </c>
      <c r="D6" s="319">
        <v>194</v>
      </c>
      <c r="E6" s="78">
        <v>33</v>
      </c>
      <c r="F6" s="78">
        <v>0</v>
      </c>
      <c r="G6" s="78">
        <v>9</v>
      </c>
      <c r="H6" s="78">
        <v>3</v>
      </c>
      <c r="I6" s="78">
        <v>2</v>
      </c>
      <c r="J6" s="78">
        <v>1</v>
      </c>
      <c r="K6" s="78">
        <v>5</v>
      </c>
      <c r="L6" s="78">
        <v>0</v>
      </c>
      <c r="M6" s="79">
        <v>157</v>
      </c>
    </row>
    <row r="7" spans="1:13" ht="30" customHeight="1">
      <c r="A7" s="827" t="s">
        <v>437</v>
      </c>
      <c r="B7" s="828"/>
      <c r="C7" s="556">
        <f t="shared" si="0"/>
        <v>416</v>
      </c>
      <c r="D7" s="319">
        <v>201</v>
      </c>
      <c r="E7" s="78">
        <v>24</v>
      </c>
      <c r="F7" s="78">
        <v>2</v>
      </c>
      <c r="G7" s="78">
        <v>3</v>
      </c>
      <c r="H7" s="78">
        <v>4</v>
      </c>
      <c r="I7" s="78">
        <v>0</v>
      </c>
      <c r="J7" s="78">
        <v>0</v>
      </c>
      <c r="K7" s="78">
        <v>4</v>
      </c>
      <c r="L7" s="78">
        <v>0</v>
      </c>
      <c r="M7" s="79">
        <v>178</v>
      </c>
    </row>
    <row r="8" spans="1:13" ht="30" customHeight="1">
      <c r="A8" s="827" t="s">
        <v>438</v>
      </c>
      <c r="B8" s="828"/>
      <c r="C8" s="557">
        <f t="shared" si="0"/>
        <v>391</v>
      </c>
      <c r="D8" s="319">
        <v>188</v>
      </c>
      <c r="E8" s="78">
        <v>40</v>
      </c>
      <c r="F8" s="78">
        <v>1</v>
      </c>
      <c r="G8" s="78">
        <v>6</v>
      </c>
      <c r="H8" s="78">
        <v>3</v>
      </c>
      <c r="I8" s="78">
        <v>2</v>
      </c>
      <c r="J8" s="78">
        <v>1</v>
      </c>
      <c r="K8" s="78">
        <v>7</v>
      </c>
      <c r="L8" s="78">
        <v>0</v>
      </c>
      <c r="M8" s="79">
        <v>143</v>
      </c>
    </row>
    <row r="9" spans="1:13" ht="30" customHeight="1">
      <c r="A9" s="827" t="s">
        <v>153</v>
      </c>
      <c r="B9" s="828"/>
      <c r="C9" s="556">
        <f t="shared" si="0"/>
        <v>406</v>
      </c>
      <c r="D9" s="319">
        <v>187</v>
      </c>
      <c r="E9" s="78">
        <v>29</v>
      </c>
      <c r="F9" s="78">
        <v>0</v>
      </c>
      <c r="G9" s="78">
        <v>5</v>
      </c>
      <c r="H9" s="78">
        <v>0</v>
      </c>
      <c r="I9" s="78">
        <v>7</v>
      </c>
      <c r="J9" s="78">
        <v>2</v>
      </c>
      <c r="K9" s="78">
        <v>2</v>
      </c>
      <c r="L9" s="78">
        <v>0</v>
      </c>
      <c r="M9" s="79">
        <v>174</v>
      </c>
    </row>
    <row r="10" spans="1:13" ht="30" customHeight="1">
      <c r="A10" s="827" t="s">
        <v>439</v>
      </c>
      <c r="B10" s="828"/>
      <c r="C10" s="556">
        <f t="shared" si="0"/>
        <v>365</v>
      </c>
      <c r="D10" s="319">
        <v>220</v>
      </c>
      <c r="E10" s="78">
        <v>33</v>
      </c>
      <c r="F10" s="78">
        <v>0</v>
      </c>
      <c r="G10" s="78">
        <v>5</v>
      </c>
      <c r="H10" s="78">
        <v>2</v>
      </c>
      <c r="I10" s="78">
        <v>1</v>
      </c>
      <c r="J10" s="78">
        <v>0</v>
      </c>
      <c r="K10" s="78">
        <v>2</v>
      </c>
      <c r="L10" s="78">
        <v>0</v>
      </c>
      <c r="M10" s="79">
        <v>102</v>
      </c>
    </row>
    <row r="11" spans="1:13" ht="30" customHeight="1">
      <c r="A11" s="855" t="s">
        <v>563</v>
      </c>
      <c r="B11" s="856"/>
      <c r="C11" s="556">
        <f t="shared" si="0"/>
        <v>382</v>
      </c>
      <c r="D11" s="319">
        <v>196</v>
      </c>
      <c r="E11" s="80">
        <v>35</v>
      </c>
      <c r="F11" s="80">
        <v>0</v>
      </c>
      <c r="G11" s="80">
        <v>4</v>
      </c>
      <c r="H11" s="80">
        <v>2</v>
      </c>
      <c r="I11" s="80">
        <v>1</v>
      </c>
      <c r="J11" s="80">
        <v>0</v>
      </c>
      <c r="K11" s="80">
        <v>2</v>
      </c>
      <c r="L11" s="80">
        <v>0</v>
      </c>
      <c r="M11" s="81">
        <v>142</v>
      </c>
    </row>
    <row r="12" spans="1:13" ht="30" customHeight="1">
      <c r="A12" s="857" t="s">
        <v>564</v>
      </c>
      <c r="B12" s="858"/>
      <c r="C12" s="558">
        <f t="shared" si="0"/>
        <v>349</v>
      </c>
      <c r="D12" s="319">
        <v>172</v>
      </c>
      <c r="E12" s="78">
        <v>35</v>
      </c>
      <c r="F12" s="78">
        <v>0</v>
      </c>
      <c r="G12" s="78">
        <v>3</v>
      </c>
      <c r="H12" s="78">
        <v>0</v>
      </c>
      <c r="I12" s="78">
        <v>1</v>
      </c>
      <c r="J12" s="78">
        <v>1</v>
      </c>
      <c r="K12" s="78">
        <v>4</v>
      </c>
      <c r="L12" s="78">
        <v>0</v>
      </c>
      <c r="M12" s="79">
        <v>133</v>
      </c>
    </row>
    <row r="13" spans="1:13" ht="30" customHeight="1" thickBot="1">
      <c r="A13" s="845" t="s">
        <v>444</v>
      </c>
      <c r="B13" s="846"/>
      <c r="C13" s="559">
        <f>SUM(D13:M13)</f>
        <v>360</v>
      </c>
      <c r="D13" s="320">
        <v>165</v>
      </c>
      <c r="E13" s="283">
        <v>29</v>
      </c>
      <c r="F13" s="283">
        <v>0</v>
      </c>
      <c r="G13" s="283">
        <v>7</v>
      </c>
      <c r="H13" s="283">
        <v>2</v>
      </c>
      <c r="I13" s="283">
        <v>1</v>
      </c>
      <c r="J13" s="283">
        <v>0</v>
      </c>
      <c r="K13" s="283">
        <v>3</v>
      </c>
      <c r="L13" s="283">
        <v>0</v>
      </c>
      <c r="M13" s="284">
        <v>153</v>
      </c>
    </row>
    <row r="14" spans="1:13" ht="30" customHeight="1" thickBot="1" thickTop="1">
      <c r="A14" s="832" t="s">
        <v>152</v>
      </c>
      <c r="B14" s="833"/>
      <c r="C14" s="560">
        <f>SUM(C4:C13)/10</f>
        <v>389.7</v>
      </c>
      <c r="D14" s="561">
        <f aca="true" t="shared" si="1" ref="D14:M14">SUM(D4:D13)/10</f>
        <v>193.3</v>
      </c>
      <c r="E14" s="562">
        <f t="shared" si="1"/>
        <v>32.4</v>
      </c>
      <c r="F14" s="562">
        <f t="shared" si="1"/>
        <v>0.3</v>
      </c>
      <c r="G14" s="562">
        <f t="shared" si="1"/>
        <v>4.7</v>
      </c>
      <c r="H14" s="562">
        <f t="shared" si="1"/>
        <v>2.1</v>
      </c>
      <c r="I14" s="562">
        <f t="shared" si="1"/>
        <v>1.7</v>
      </c>
      <c r="J14" s="562">
        <f t="shared" si="1"/>
        <v>0.5</v>
      </c>
      <c r="K14" s="562">
        <f t="shared" si="1"/>
        <v>4.4</v>
      </c>
      <c r="L14" s="562">
        <f t="shared" si="1"/>
        <v>0</v>
      </c>
      <c r="M14" s="563">
        <f t="shared" si="1"/>
        <v>150.3</v>
      </c>
    </row>
    <row r="15" spans="1:13" ht="30" customHeight="1">
      <c r="A15" s="829" t="s">
        <v>562</v>
      </c>
      <c r="B15" s="830"/>
      <c r="C15" s="564">
        <f>SUM(D15:M15)</f>
        <v>378</v>
      </c>
      <c r="D15" s="565">
        <f>SUM(D16:D27)</f>
        <v>177</v>
      </c>
      <c r="E15" s="82">
        <f aca="true" t="shared" si="2" ref="E15:L15">SUM(E16:E27)</f>
        <v>32</v>
      </c>
      <c r="F15" s="82">
        <f t="shared" si="2"/>
        <v>0</v>
      </c>
      <c r="G15" s="82">
        <f t="shared" si="2"/>
        <v>2</v>
      </c>
      <c r="H15" s="82">
        <f t="shared" si="2"/>
        <v>0</v>
      </c>
      <c r="I15" s="82">
        <f t="shared" si="2"/>
        <v>2</v>
      </c>
      <c r="J15" s="82">
        <f t="shared" si="2"/>
        <v>2</v>
      </c>
      <c r="K15" s="82">
        <v>4</v>
      </c>
      <c r="L15" s="82">
        <f t="shared" si="2"/>
        <v>0</v>
      </c>
      <c r="M15" s="83">
        <v>159</v>
      </c>
    </row>
    <row r="16" spans="1:13" ht="30" customHeight="1">
      <c r="A16" s="852" t="s">
        <v>555</v>
      </c>
      <c r="B16" s="52" t="s">
        <v>154</v>
      </c>
      <c r="C16" s="557">
        <f aca="true" t="shared" si="3" ref="C16:C27">SUM(D16:M16)</f>
        <v>37</v>
      </c>
      <c r="D16" s="77">
        <v>20</v>
      </c>
      <c r="E16" s="78">
        <v>6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9">
        <v>11</v>
      </c>
    </row>
    <row r="17" spans="1:13" ht="30" customHeight="1">
      <c r="A17" s="853"/>
      <c r="B17" s="52" t="s">
        <v>155</v>
      </c>
      <c r="C17" s="557">
        <f t="shared" si="3"/>
        <v>34</v>
      </c>
      <c r="D17" s="77">
        <v>16</v>
      </c>
      <c r="E17" s="78">
        <v>3</v>
      </c>
      <c r="F17" s="78">
        <v>0</v>
      </c>
      <c r="G17" s="78">
        <v>1</v>
      </c>
      <c r="H17" s="78">
        <v>0</v>
      </c>
      <c r="I17" s="78">
        <v>1</v>
      </c>
      <c r="J17" s="78">
        <v>1</v>
      </c>
      <c r="K17" s="78">
        <v>1</v>
      </c>
      <c r="L17" s="78">
        <v>0</v>
      </c>
      <c r="M17" s="79">
        <v>11</v>
      </c>
    </row>
    <row r="18" spans="1:13" ht="30" customHeight="1">
      <c r="A18" s="853"/>
      <c r="B18" s="52" t="s">
        <v>156</v>
      </c>
      <c r="C18" s="557">
        <f t="shared" si="3"/>
        <v>45</v>
      </c>
      <c r="D18" s="77">
        <v>22</v>
      </c>
      <c r="E18" s="78">
        <v>4</v>
      </c>
      <c r="F18" s="78">
        <v>0</v>
      </c>
      <c r="G18" s="78">
        <v>1</v>
      </c>
      <c r="H18" s="78">
        <v>0</v>
      </c>
      <c r="I18" s="78">
        <v>0</v>
      </c>
      <c r="J18" s="78">
        <v>0</v>
      </c>
      <c r="K18" s="78">
        <v>2</v>
      </c>
      <c r="L18" s="78">
        <v>0</v>
      </c>
      <c r="M18" s="79">
        <v>16</v>
      </c>
    </row>
    <row r="19" spans="1:13" ht="30" customHeight="1">
      <c r="A19" s="853"/>
      <c r="B19" s="52" t="s">
        <v>157</v>
      </c>
      <c r="C19" s="557">
        <f t="shared" si="3"/>
        <v>30</v>
      </c>
      <c r="D19" s="77">
        <v>14</v>
      </c>
      <c r="E19" s="78">
        <v>3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9">
        <v>13</v>
      </c>
    </row>
    <row r="20" spans="1:13" ht="30" customHeight="1">
      <c r="A20" s="853"/>
      <c r="B20" s="52" t="s">
        <v>158</v>
      </c>
      <c r="C20" s="557">
        <f t="shared" si="3"/>
        <v>26</v>
      </c>
      <c r="D20" s="77">
        <v>8</v>
      </c>
      <c r="E20" s="78">
        <v>2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9">
        <v>16</v>
      </c>
    </row>
    <row r="21" spans="1:13" ht="30" customHeight="1">
      <c r="A21" s="853"/>
      <c r="B21" s="52" t="s">
        <v>159</v>
      </c>
      <c r="C21" s="557">
        <f t="shared" si="3"/>
        <v>25</v>
      </c>
      <c r="D21" s="77">
        <v>8</v>
      </c>
      <c r="E21" s="78">
        <v>3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9">
        <v>14</v>
      </c>
    </row>
    <row r="22" spans="1:13" ht="30" customHeight="1">
      <c r="A22" s="853"/>
      <c r="B22" s="52" t="s">
        <v>160</v>
      </c>
      <c r="C22" s="557">
        <f t="shared" si="3"/>
        <v>13</v>
      </c>
      <c r="D22" s="77">
        <v>7</v>
      </c>
      <c r="E22" s="78">
        <v>1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9">
        <v>5</v>
      </c>
    </row>
    <row r="23" spans="1:13" ht="30" customHeight="1">
      <c r="A23" s="853"/>
      <c r="B23" s="52" t="s">
        <v>161</v>
      </c>
      <c r="C23" s="557">
        <f t="shared" si="3"/>
        <v>26</v>
      </c>
      <c r="D23" s="77">
        <v>16</v>
      </c>
      <c r="E23" s="78">
        <v>1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9">
        <v>9</v>
      </c>
    </row>
    <row r="24" spans="1:13" ht="30" customHeight="1">
      <c r="A24" s="853"/>
      <c r="B24" s="52" t="s">
        <v>162</v>
      </c>
      <c r="C24" s="557">
        <f t="shared" si="3"/>
        <v>28</v>
      </c>
      <c r="D24" s="77">
        <v>13</v>
      </c>
      <c r="E24" s="78">
        <v>1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1</v>
      </c>
      <c r="L24" s="78">
        <v>0</v>
      </c>
      <c r="M24" s="79">
        <v>13</v>
      </c>
    </row>
    <row r="25" spans="1:13" ht="30" customHeight="1">
      <c r="A25" s="853"/>
      <c r="B25" s="52" t="s">
        <v>163</v>
      </c>
      <c r="C25" s="557">
        <f t="shared" si="3"/>
        <v>40</v>
      </c>
      <c r="D25" s="77">
        <v>19</v>
      </c>
      <c r="E25" s="78">
        <v>2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1</v>
      </c>
      <c r="L25" s="78">
        <v>0</v>
      </c>
      <c r="M25" s="79">
        <v>18</v>
      </c>
    </row>
    <row r="26" spans="1:13" ht="30" customHeight="1">
      <c r="A26" s="853"/>
      <c r="B26" s="52" t="s">
        <v>164</v>
      </c>
      <c r="C26" s="557">
        <f t="shared" si="3"/>
        <v>33</v>
      </c>
      <c r="D26" s="77">
        <v>14</v>
      </c>
      <c r="E26" s="78">
        <v>3</v>
      </c>
      <c r="F26" s="78">
        <v>0</v>
      </c>
      <c r="G26" s="78">
        <v>0</v>
      </c>
      <c r="H26" s="78">
        <v>0</v>
      </c>
      <c r="I26" s="78">
        <v>1</v>
      </c>
      <c r="J26" s="78">
        <v>1</v>
      </c>
      <c r="K26" s="78">
        <v>0</v>
      </c>
      <c r="L26" s="78">
        <v>0</v>
      </c>
      <c r="M26" s="79">
        <v>14</v>
      </c>
    </row>
    <row r="27" spans="1:13" ht="30" customHeight="1" thickBot="1">
      <c r="A27" s="854"/>
      <c r="B27" s="53" t="s">
        <v>165</v>
      </c>
      <c r="C27" s="566">
        <f t="shared" si="3"/>
        <v>41</v>
      </c>
      <c r="D27" s="282">
        <v>20</v>
      </c>
      <c r="E27" s="280">
        <v>3</v>
      </c>
      <c r="F27" s="280">
        <v>0</v>
      </c>
      <c r="G27" s="280">
        <v>0</v>
      </c>
      <c r="H27" s="280">
        <v>0</v>
      </c>
      <c r="I27" s="280">
        <v>0</v>
      </c>
      <c r="J27" s="280">
        <v>0</v>
      </c>
      <c r="K27" s="280">
        <v>0</v>
      </c>
      <c r="L27" s="280">
        <v>0</v>
      </c>
      <c r="M27" s="281">
        <v>18</v>
      </c>
    </row>
  </sheetData>
  <mergeCells count="15">
    <mergeCell ref="A14:B14"/>
    <mergeCell ref="A15:B15"/>
    <mergeCell ref="A16:A27"/>
    <mergeCell ref="A9:B9"/>
    <mergeCell ref="A10:B10"/>
    <mergeCell ref="A11:B11"/>
    <mergeCell ref="A12:B12"/>
    <mergeCell ref="A1:M1"/>
    <mergeCell ref="A3:B3"/>
    <mergeCell ref="A13:B13"/>
    <mergeCell ref="A4:B4"/>
    <mergeCell ref="A5:B5"/>
    <mergeCell ref="A6:B6"/>
    <mergeCell ref="A7:B7"/>
    <mergeCell ref="A8:B8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9"/>
  <sheetViews>
    <sheetView zoomScale="85" zoomScaleNormal="85" workbookViewId="0" topLeftCell="A1">
      <pane xSplit="2" ySplit="5" topLeftCell="C12" activePane="bottomRight" state="frozen"/>
      <selection pane="topLeft" activeCell="H25" sqref="H25"/>
      <selection pane="topRight" activeCell="H25" sqref="H25"/>
      <selection pane="bottomLeft" activeCell="H25" sqref="H25"/>
      <selection pane="bottomRight" activeCell="H25" sqref="H25"/>
    </sheetView>
  </sheetViews>
  <sheetFormatPr defaultColWidth="9.00390625" defaultRowHeight="13.5"/>
  <cols>
    <col min="1" max="1" width="4.50390625" style="10" customWidth="1"/>
    <col min="2" max="2" width="7.25390625" style="10" customWidth="1"/>
    <col min="3" max="17" width="6.375" style="10" customWidth="1"/>
    <col min="18" max="16384" width="9.00390625" style="10" customWidth="1"/>
  </cols>
  <sheetData>
    <row r="1" spans="1:17" ht="19.5" customHeight="1">
      <c r="A1" s="850" t="s">
        <v>310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0"/>
      <c r="Q1" s="850"/>
    </row>
    <row r="2" ht="19.5" customHeight="1" thickBot="1">
      <c r="Q2" s="73"/>
    </row>
    <row r="3" spans="1:17" ht="35.25" customHeight="1">
      <c r="A3" s="795"/>
      <c r="B3" s="859"/>
      <c r="C3" s="862" t="s">
        <v>229</v>
      </c>
      <c r="D3" s="862"/>
      <c r="E3" s="862"/>
      <c r="F3" s="862"/>
      <c r="G3" s="862"/>
      <c r="H3" s="862"/>
      <c r="I3" s="862"/>
      <c r="J3" s="862"/>
      <c r="K3" s="862" t="s">
        <v>230</v>
      </c>
      <c r="L3" s="862"/>
      <c r="M3" s="862"/>
      <c r="N3" s="862"/>
      <c r="O3" s="862"/>
      <c r="P3" s="862"/>
      <c r="Q3" s="863"/>
    </row>
    <row r="4" spans="1:17" ht="35.25" customHeight="1">
      <c r="A4" s="797"/>
      <c r="B4" s="860"/>
      <c r="C4" s="707" t="s">
        <v>103</v>
      </c>
      <c r="D4" s="765" t="s">
        <v>105</v>
      </c>
      <c r="E4" s="707"/>
      <c r="F4" s="707" t="s">
        <v>106</v>
      </c>
      <c r="G4" s="707" t="s">
        <v>107</v>
      </c>
      <c r="H4" s="707" t="s">
        <v>108</v>
      </c>
      <c r="I4" s="707" t="s">
        <v>109</v>
      </c>
      <c r="J4" s="707" t="s">
        <v>110</v>
      </c>
      <c r="K4" s="707" t="s">
        <v>103</v>
      </c>
      <c r="L4" s="707" t="s">
        <v>105</v>
      </c>
      <c r="M4" s="707" t="s">
        <v>106</v>
      </c>
      <c r="N4" s="707" t="s">
        <v>107</v>
      </c>
      <c r="O4" s="707" t="s">
        <v>108</v>
      </c>
      <c r="P4" s="707" t="s">
        <v>109</v>
      </c>
      <c r="Q4" s="864" t="s">
        <v>110</v>
      </c>
    </row>
    <row r="5" spans="1:17" ht="35.25" customHeight="1" thickBot="1">
      <c r="A5" s="799"/>
      <c r="B5" s="861"/>
      <c r="C5" s="777"/>
      <c r="D5" s="686"/>
      <c r="E5" s="194" t="s">
        <v>231</v>
      </c>
      <c r="F5" s="777"/>
      <c r="G5" s="777"/>
      <c r="H5" s="777"/>
      <c r="I5" s="777"/>
      <c r="J5" s="777"/>
      <c r="K5" s="777"/>
      <c r="L5" s="777"/>
      <c r="M5" s="777"/>
      <c r="N5" s="777"/>
      <c r="O5" s="777"/>
      <c r="P5" s="777"/>
      <c r="Q5" s="865"/>
    </row>
    <row r="6" spans="1:17" ht="30" customHeight="1">
      <c r="A6" s="867" t="s">
        <v>556</v>
      </c>
      <c r="B6" s="868"/>
      <c r="C6" s="674">
        <f aca="true" t="shared" si="0" ref="C6:C14">SUM(F6:J6)+D6</f>
        <v>33</v>
      </c>
      <c r="D6" s="674">
        <v>21</v>
      </c>
      <c r="E6" s="674">
        <v>17</v>
      </c>
      <c r="F6" s="674">
        <v>1</v>
      </c>
      <c r="G6" s="674">
        <v>4</v>
      </c>
      <c r="H6" s="674">
        <v>0</v>
      </c>
      <c r="I6" s="674">
        <v>0</v>
      </c>
      <c r="J6" s="674">
        <v>7</v>
      </c>
      <c r="K6" s="674">
        <f aca="true" t="shared" si="1" ref="K6:K14">SUM(L6:Q6)</f>
        <v>91</v>
      </c>
      <c r="L6" s="674">
        <v>72</v>
      </c>
      <c r="M6" s="674">
        <v>7</v>
      </c>
      <c r="N6" s="674">
        <v>2</v>
      </c>
      <c r="O6" s="674">
        <v>0</v>
      </c>
      <c r="P6" s="674">
        <v>0</v>
      </c>
      <c r="Q6" s="675">
        <v>10</v>
      </c>
    </row>
    <row r="7" spans="1:17" ht="30" customHeight="1">
      <c r="A7" s="855" t="s">
        <v>440</v>
      </c>
      <c r="B7" s="866"/>
      <c r="C7" s="78">
        <f t="shared" si="0"/>
        <v>42</v>
      </c>
      <c r="D7" s="78">
        <v>28</v>
      </c>
      <c r="E7" s="78">
        <v>22</v>
      </c>
      <c r="F7" s="78">
        <v>1</v>
      </c>
      <c r="G7" s="78">
        <v>4</v>
      </c>
      <c r="H7" s="78">
        <v>0</v>
      </c>
      <c r="I7" s="78">
        <v>0</v>
      </c>
      <c r="J7" s="78">
        <v>9</v>
      </c>
      <c r="K7" s="78">
        <f t="shared" si="1"/>
        <v>80</v>
      </c>
      <c r="L7" s="78">
        <v>64</v>
      </c>
      <c r="M7" s="78">
        <v>3</v>
      </c>
      <c r="N7" s="78">
        <v>5</v>
      </c>
      <c r="O7" s="78">
        <v>1</v>
      </c>
      <c r="P7" s="78">
        <v>0</v>
      </c>
      <c r="Q7" s="79">
        <v>7</v>
      </c>
    </row>
    <row r="8" spans="1:17" ht="30" customHeight="1">
      <c r="A8" s="855" t="s">
        <v>441</v>
      </c>
      <c r="B8" s="866"/>
      <c r="C8" s="78">
        <f t="shared" si="0"/>
        <v>28</v>
      </c>
      <c r="D8" s="78">
        <v>18</v>
      </c>
      <c r="E8" s="78">
        <v>16</v>
      </c>
      <c r="F8" s="78">
        <v>0</v>
      </c>
      <c r="G8" s="78">
        <v>5</v>
      </c>
      <c r="H8" s="78">
        <v>0</v>
      </c>
      <c r="I8" s="78">
        <v>0</v>
      </c>
      <c r="J8" s="78">
        <v>5</v>
      </c>
      <c r="K8" s="78">
        <f t="shared" si="1"/>
        <v>95</v>
      </c>
      <c r="L8" s="78">
        <v>61</v>
      </c>
      <c r="M8" s="78">
        <v>4</v>
      </c>
      <c r="N8" s="78">
        <v>17</v>
      </c>
      <c r="O8" s="78">
        <v>0</v>
      </c>
      <c r="P8" s="78">
        <v>0</v>
      </c>
      <c r="Q8" s="79">
        <v>13</v>
      </c>
    </row>
    <row r="9" spans="1:17" ht="30" customHeight="1">
      <c r="A9" s="855" t="s">
        <v>437</v>
      </c>
      <c r="B9" s="866"/>
      <c r="C9" s="78">
        <f t="shared" si="0"/>
        <v>19</v>
      </c>
      <c r="D9" s="78">
        <v>9</v>
      </c>
      <c r="E9" s="78">
        <v>6</v>
      </c>
      <c r="F9" s="78">
        <v>0</v>
      </c>
      <c r="G9" s="78">
        <v>4</v>
      </c>
      <c r="H9" s="78">
        <v>0</v>
      </c>
      <c r="I9" s="78">
        <v>0</v>
      </c>
      <c r="J9" s="78">
        <v>6</v>
      </c>
      <c r="K9" s="78">
        <f t="shared" si="1"/>
        <v>105</v>
      </c>
      <c r="L9" s="78">
        <v>78</v>
      </c>
      <c r="M9" s="78">
        <v>8</v>
      </c>
      <c r="N9" s="78">
        <v>4</v>
      </c>
      <c r="O9" s="78">
        <v>0</v>
      </c>
      <c r="P9" s="78">
        <v>0</v>
      </c>
      <c r="Q9" s="79">
        <v>15</v>
      </c>
    </row>
    <row r="10" spans="1:17" ht="30" customHeight="1">
      <c r="A10" s="855" t="s">
        <v>438</v>
      </c>
      <c r="B10" s="866"/>
      <c r="C10" s="78">
        <f t="shared" si="0"/>
        <v>21</v>
      </c>
      <c r="D10" s="78">
        <v>11</v>
      </c>
      <c r="E10" s="78">
        <v>10</v>
      </c>
      <c r="F10" s="78">
        <v>0</v>
      </c>
      <c r="G10" s="78">
        <v>4</v>
      </c>
      <c r="H10" s="78">
        <v>0</v>
      </c>
      <c r="I10" s="78">
        <v>1</v>
      </c>
      <c r="J10" s="78">
        <v>5</v>
      </c>
      <c r="K10" s="78">
        <f t="shared" si="1"/>
        <v>99</v>
      </c>
      <c r="L10" s="78">
        <v>78</v>
      </c>
      <c r="M10" s="78">
        <v>3</v>
      </c>
      <c r="N10" s="78">
        <v>2</v>
      </c>
      <c r="O10" s="78">
        <v>0</v>
      </c>
      <c r="P10" s="78">
        <v>0</v>
      </c>
      <c r="Q10" s="79">
        <v>16</v>
      </c>
    </row>
    <row r="11" spans="1:17" ht="30" customHeight="1">
      <c r="A11" s="855" t="s">
        <v>442</v>
      </c>
      <c r="B11" s="866"/>
      <c r="C11" s="78">
        <f t="shared" si="0"/>
        <v>49</v>
      </c>
      <c r="D11" s="78">
        <v>31</v>
      </c>
      <c r="E11" s="78">
        <v>27</v>
      </c>
      <c r="F11" s="78">
        <v>0</v>
      </c>
      <c r="G11" s="78">
        <v>6</v>
      </c>
      <c r="H11" s="78">
        <v>0</v>
      </c>
      <c r="I11" s="78">
        <v>0</v>
      </c>
      <c r="J11" s="78">
        <v>12</v>
      </c>
      <c r="K11" s="78">
        <f t="shared" si="1"/>
        <v>109</v>
      </c>
      <c r="L11" s="78">
        <v>87</v>
      </c>
      <c r="M11" s="78">
        <v>4</v>
      </c>
      <c r="N11" s="78">
        <v>1</v>
      </c>
      <c r="O11" s="78">
        <v>0</v>
      </c>
      <c r="P11" s="78">
        <v>0</v>
      </c>
      <c r="Q11" s="79">
        <v>17</v>
      </c>
    </row>
    <row r="12" spans="1:17" ht="30" customHeight="1">
      <c r="A12" s="855" t="s">
        <v>443</v>
      </c>
      <c r="B12" s="866"/>
      <c r="C12" s="78">
        <f t="shared" si="0"/>
        <v>31</v>
      </c>
      <c r="D12" s="78">
        <v>17</v>
      </c>
      <c r="E12" s="78">
        <v>17</v>
      </c>
      <c r="F12" s="78">
        <v>0</v>
      </c>
      <c r="G12" s="78">
        <v>3</v>
      </c>
      <c r="H12" s="78">
        <v>0</v>
      </c>
      <c r="I12" s="78">
        <v>0</v>
      </c>
      <c r="J12" s="78">
        <v>11</v>
      </c>
      <c r="K12" s="78">
        <f t="shared" si="1"/>
        <v>102</v>
      </c>
      <c r="L12" s="78">
        <v>89</v>
      </c>
      <c r="M12" s="78">
        <v>1</v>
      </c>
      <c r="N12" s="78">
        <v>3</v>
      </c>
      <c r="O12" s="78">
        <v>0</v>
      </c>
      <c r="P12" s="78">
        <v>0</v>
      </c>
      <c r="Q12" s="79">
        <v>9</v>
      </c>
    </row>
    <row r="13" spans="1:17" ht="30" customHeight="1">
      <c r="A13" s="855" t="s">
        <v>557</v>
      </c>
      <c r="B13" s="866"/>
      <c r="C13" s="78">
        <f t="shared" si="0"/>
        <v>31</v>
      </c>
      <c r="D13" s="78">
        <v>21</v>
      </c>
      <c r="E13" s="78">
        <v>19</v>
      </c>
      <c r="F13" s="78">
        <v>0</v>
      </c>
      <c r="G13" s="78">
        <v>4</v>
      </c>
      <c r="H13" s="78">
        <v>0</v>
      </c>
      <c r="I13" s="78">
        <v>0</v>
      </c>
      <c r="J13" s="78">
        <v>6</v>
      </c>
      <c r="K13" s="78">
        <f t="shared" si="1"/>
        <v>89</v>
      </c>
      <c r="L13" s="78">
        <v>70</v>
      </c>
      <c r="M13" s="78">
        <v>4</v>
      </c>
      <c r="N13" s="78">
        <v>3</v>
      </c>
      <c r="O13" s="78">
        <v>2</v>
      </c>
      <c r="P13" s="78">
        <v>0</v>
      </c>
      <c r="Q13" s="79">
        <v>10</v>
      </c>
    </row>
    <row r="14" spans="1:17" ht="30" customHeight="1">
      <c r="A14" s="855" t="s">
        <v>564</v>
      </c>
      <c r="B14" s="866"/>
      <c r="C14" s="78">
        <f t="shared" si="0"/>
        <v>36</v>
      </c>
      <c r="D14" s="78">
        <v>28</v>
      </c>
      <c r="E14" s="78">
        <v>26</v>
      </c>
      <c r="F14" s="78">
        <v>0</v>
      </c>
      <c r="G14" s="78">
        <v>3</v>
      </c>
      <c r="H14" s="78">
        <v>0</v>
      </c>
      <c r="I14" s="78">
        <v>0</v>
      </c>
      <c r="J14" s="78">
        <v>5</v>
      </c>
      <c r="K14" s="78">
        <f t="shared" si="1"/>
        <v>98</v>
      </c>
      <c r="L14" s="78">
        <v>52</v>
      </c>
      <c r="M14" s="78">
        <v>6</v>
      </c>
      <c r="N14" s="78">
        <v>8</v>
      </c>
      <c r="O14" s="78">
        <v>1</v>
      </c>
      <c r="P14" s="78">
        <v>0</v>
      </c>
      <c r="Q14" s="79">
        <v>31</v>
      </c>
    </row>
    <row r="15" spans="1:17" ht="30" customHeight="1" thickBot="1">
      <c r="A15" s="875" t="s">
        <v>444</v>
      </c>
      <c r="B15" s="876"/>
      <c r="C15" s="690">
        <f>SUM(F15:J15)+D15</f>
        <v>16</v>
      </c>
      <c r="D15" s="690">
        <v>12</v>
      </c>
      <c r="E15" s="690">
        <v>11</v>
      </c>
      <c r="F15" s="690">
        <v>0</v>
      </c>
      <c r="G15" s="690">
        <v>2</v>
      </c>
      <c r="H15" s="690">
        <v>0</v>
      </c>
      <c r="I15" s="690">
        <v>0</v>
      </c>
      <c r="J15" s="690">
        <v>2</v>
      </c>
      <c r="K15" s="690">
        <f>SUM(L15:Q15)</f>
        <v>11</v>
      </c>
      <c r="L15" s="690">
        <v>7</v>
      </c>
      <c r="M15" s="690">
        <v>0</v>
      </c>
      <c r="N15" s="690">
        <v>1</v>
      </c>
      <c r="O15" s="690">
        <v>0</v>
      </c>
      <c r="P15" s="690">
        <v>0</v>
      </c>
      <c r="Q15" s="691">
        <v>3</v>
      </c>
    </row>
    <row r="16" spans="1:17" ht="30" customHeight="1" thickBot="1" thickTop="1">
      <c r="A16" s="872" t="s">
        <v>152</v>
      </c>
      <c r="B16" s="873"/>
      <c r="C16" s="687">
        <f aca="true" t="shared" si="2" ref="C16:Q16">SUM(C6:C15)/10</f>
        <v>30.6</v>
      </c>
      <c r="D16" s="688">
        <f t="shared" si="2"/>
        <v>19.6</v>
      </c>
      <c r="E16" s="688">
        <f t="shared" si="2"/>
        <v>17.1</v>
      </c>
      <c r="F16" s="688">
        <f t="shared" si="2"/>
        <v>0.2</v>
      </c>
      <c r="G16" s="688">
        <f t="shared" si="2"/>
        <v>3.9</v>
      </c>
      <c r="H16" s="688">
        <f t="shared" si="2"/>
        <v>0</v>
      </c>
      <c r="I16" s="688">
        <f t="shared" si="2"/>
        <v>0.1</v>
      </c>
      <c r="J16" s="688">
        <f t="shared" si="2"/>
        <v>6.8</v>
      </c>
      <c r="K16" s="688">
        <f t="shared" si="2"/>
        <v>87.9</v>
      </c>
      <c r="L16" s="688">
        <f t="shared" si="2"/>
        <v>65.8</v>
      </c>
      <c r="M16" s="688">
        <f t="shared" si="2"/>
        <v>4</v>
      </c>
      <c r="N16" s="688">
        <f t="shared" si="2"/>
        <v>4.6</v>
      </c>
      <c r="O16" s="688">
        <f t="shared" si="2"/>
        <v>0.4</v>
      </c>
      <c r="P16" s="688">
        <f t="shared" si="2"/>
        <v>0</v>
      </c>
      <c r="Q16" s="689">
        <f t="shared" si="2"/>
        <v>13.1</v>
      </c>
    </row>
    <row r="17" spans="1:17" ht="30" customHeight="1">
      <c r="A17" s="829" t="s">
        <v>562</v>
      </c>
      <c r="B17" s="874"/>
      <c r="C17" s="82">
        <f>(SUM(C18:C29))</f>
        <v>32</v>
      </c>
      <c r="D17" s="82">
        <f>(SUM(D18:D29))</f>
        <v>28</v>
      </c>
      <c r="E17" s="82">
        <f>(SUM(E18:E29))</f>
        <v>27</v>
      </c>
      <c r="F17" s="82">
        <f>(SUM(F18:F29))</f>
        <v>0</v>
      </c>
      <c r="G17" s="82">
        <f>(SUM(G18:G29))</f>
        <v>3</v>
      </c>
      <c r="H17" s="82">
        <f aca="true" t="shared" si="3" ref="H17:Q17">(SUM(H18:H29))</f>
        <v>0</v>
      </c>
      <c r="I17" s="82">
        <f t="shared" si="3"/>
        <v>0</v>
      </c>
      <c r="J17" s="82">
        <f t="shared" si="3"/>
        <v>1</v>
      </c>
      <c r="K17" s="82">
        <f t="shared" si="3"/>
        <v>111</v>
      </c>
      <c r="L17" s="82">
        <f t="shared" si="3"/>
        <v>76</v>
      </c>
      <c r="M17" s="82">
        <f t="shared" si="3"/>
        <v>2</v>
      </c>
      <c r="N17" s="82">
        <f t="shared" si="3"/>
        <v>4</v>
      </c>
      <c r="O17" s="82">
        <f t="shared" si="3"/>
        <v>15</v>
      </c>
      <c r="P17" s="82">
        <f t="shared" si="3"/>
        <v>0</v>
      </c>
      <c r="Q17" s="83">
        <f t="shared" si="3"/>
        <v>14</v>
      </c>
    </row>
    <row r="18" spans="1:17" ht="30" customHeight="1">
      <c r="A18" s="869" t="s">
        <v>565</v>
      </c>
      <c r="B18" s="673" t="s">
        <v>154</v>
      </c>
      <c r="C18" s="674">
        <f aca="true" t="shared" si="4" ref="C18:C29">SUM(F18:J18)+D18</f>
        <v>2</v>
      </c>
      <c r="D18" s="674">
        <v>2</v>
      </c>
      <c r="E18" s="674">
        <v>2</v>
      </c>
      <c r="F18" s="674">
        <v>0</v>
      </c>
      <c r="G18" s="674">
        <v>0</v>
      </c>
      <c r="H18" s="674">
        <v>0</v>
      </c>
      <c r="I18" s="674">
        <v>0</v>
      </c>
      <c r="J18" s="674">
        <v>0</v>
      </c>
      <c r="K18" s="674">
        <f aca="true" t="shared" si="5" ref="K18:K29">SUM(L18:Q18)</f>
        <v>9</v>
      </c>
      <c r="L18" s="674">
        <v>9</v>
      </c>
      <c r="M18" s="674">
        <v>0</v>
      </c>
      <c r="N18" s="674">
        <v>0</v>
      </c>
      <c r="O18" s="674">
        <v>0</v>
      </c>
      <c r="P18" s="674">
        <v>0</v>
      </c>
      <c r="Q18" s="675">
        <v>0</v>
      </c>
    </row>
    <row r="19" spans="1:17" ht="30" customHeight="1">
      <c r="A19" s="870"/>
      <c r="B19" s="433" t="s">
        <v>155</v>
      </c>
      <c r="C19" s="78">
        <f t="shared" si="4"/>
        <v>4</v>
      </c>
      <c r="D19" s="78">
        <v>4</v>
      </c>
      <c r="E19" s="78">
        <v>3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f t="shared" si="5"/>
        <v>8</v>
      </c>
      <c r="L19" s="78">
        <v>4</v>
      </c>
      <c r="M19" s="78">
        <v>1</v>
      </c>
      <c r="N19" s="78">
        <v>0</v>
      </c>
      <c r="O19" s="78">
        <v>0</v>
      </c>
      <c r="P19" s="78">
        <v>0</v>
      </c>
      <c r="Q19" s="79">
        <v>3</v>
      </c>
    </row>
    <row r="20" spans="1:17" ht="30" customHeight="1">
      <c r="A20" s="870"/>
      <c r="B20" s="433" t="s">
        <v>156</v>
      </c>
      <c r="C20" s="78">
        <f t="shared" si="4"/>
        <v>5</v>
      </c>
      <c r="D20" s="78">
        <v>5</v>
      </c>
      <c r="E20" s="78">
        <v>5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f t="shared" si="5"/>
        <v>16</v>
      </c>
      <c r="L20" s="78">
        <v>13</v>
      </c>
      <c r="M20" s="78">
        <v>0</v>
      </c>
      <c r="N20" s="78">
        <v>2</v>
      </c>
      <c r="O20" s="78">
        <v>0</v>
      </c>
      <c r="P20" s="78">
        <v>0</v>
      </c>
      <c r="Q20" s="79">
        <v>1</v>
      </c>
    </row>
    <row r="21" spans="1:17" ht="30" customHeight="1">
      <c r="A21" s="870"/>
      <c r="B21" s="433" t="s">
        <v>157</v>
      </c>
      <c r="C21" s="78">
        <f t="shared" si="4"/>
        <v>3</v>
      </c>
      <c r="D21" s="78">
        <v>2</v>
      </c>
      <c r="E21" s="78">
        <v>2</v>
      </c>
      <c r="F21" s="78">
        <v>0</v>
      </c>
      <c r="G21" s="78">
        <v>1</v>
      </c>
      <c r="H21" s="78">
        <v>0</v>
      </c>
      <c r="I21" s="78">
        <v>0</v>
      </c>
      <c r="J21" s="78">
        <v>0</v>
      </c>
      <c r="K21" s="78">
        <f t="shared" si="5"/>
        <v>6</v>
      </c>
      <c r="L21" s="78">
        <v>5</v>
      </c>
      <c r="M21" s="78">
        <v>0</v>
      </c>
      <c r="N21" s="78">
        <v>0</v>
      </c>
      <c r="O21" s="78">
        <v>0</v>
      </c>
      <c r="P21" s="78">
        <v>0</v>
      </c>
      <c r="Q21" s="79">
        <v>1</v>
      </c>
    </row>
    <row r="22" spans="1:17" ht="30" customHeight="1">
      <c r="A22" s="870"/>
      <c r="B22" s="433" t="s">
        <v>158</v>
      </c>
      <c r="C22" s="78">
        <f t="shared" si="4"/>
        <v>4</v>
      </c>
      <c r="D22" s="78">
        <v>3</v>
      </c>
      <c r="E22" s="78">
        <v>3</v>
      </c>
      <c r="F22" s="78">
        <v>0</v>
      </c>
      <c r="G22" s="78">
        <v>0</v>
      </c>
      <c r="H22" s="78">
        <v>0</v>
      </c>
      <c r="I22" s="78">
        <v>0</v>
      </c>
      <c r="J22" s="78">
        <v>1</v>
      </c>
      <c r="K22" s="78">
        <f t="shared" si="5"/>
        <v>9</v>
      </c>
      <c r="L22" s="78">
        <v>8</v>
      </c>
      <c r="M22" s="78">
        <v>0</v>
      </c>
      <c r="N22" s="78">
        <v>1</v>
      </c>
      <c r="O22" s="78">
        <v>0</v>
      </c>
      <c r="P22" s="78">
        <v>0</v>
      </c>
      <c r="Q22" s="79">
        <v>0</v>
      </c>
    </row>
    <row r="23" spans="1:17" ht="30" customHeight="1">
      <c r="A23" s="870"/>
      <c r="B23" s="433" t="s">
        <v>159</v>
      </c>
      <c r="C23" s="78">
        <f t="shared" si="4"/>
        <v>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f t="shared" si="5"/>
        <v>2</v>
      </c>
      <c r="L23" s="78">
        <v>2</v>
      </c>
      <c r="M23" s="78">
        <v>0</v>
      </c>
      <c r="N23" s="78">
        <v>0</v>
      </c>
      <c r="O23" s="78">
        <v>0</v>
      </c>
      <c r="P23" s="78">
        <v>0</v>
      </c>
      <c r="Q23" s="79">
        <v>0</v>
      </c>
    </row>
    <row r="24" spans="1:17" ht="30" customHeight="1">
      <c r="A24" s="870"/>
      <c r="B24" s="433" t="s">
        <v>160</v>
      </c>
      <c r="C24" s="78">
        <f t="shared" si="4"/>
        <v>2</v>
      </c>
      <c r="D24" s="78">
        <v>2</v>
      </c>
      <c r="E24" s="78">
        <v>2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f t="shared" si="5"/>
        <v>19</v>
      </c>
      <c r="L24" s="78">
        <v>3</v>
      </c>
      <c r="M24" s="78">
        <v>0</v>
      </c>
      <c r="N24" s="78">
        <v>0</v>
      </c>
      <c r="O24" s="78">
        <v>14</v>
      </c>
      <c r="P24" s="78">
        <v>0</v>
      </c>
      <c r="Q24" s="79">
        <v>2</v>
      </c>
    </row>
    <row r="25" spans="1:17" ht="30" customHeight="1">
      <c r="A25" s="870"/>
      <c r="B25" s="433" t="s">
        <v>161</v>
      </c>
      <c r="C25" s="78">
        <f t="shared" si="4"/>
        <v>3</v>
      </c>
      <c r="D25" s="78">
        <v>3</v>
      </c>
      <c r="E25" s="78">
        <v>3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f t="shared" si="5"/>
        <v>6</v>
      </c>
      <c r="L25" s="78">
        <v>5</v>
      </c>
      <c r="M25" s="78">
        <v>0</v>
      </c>
      <c r="N25" s="78">
        <v>0</v>
      </c>
      <c r="O25" s="78">
        <v>0</v>
      </c>
      <c r="P25" s="78">
        <v>0</v>
      </c>
      <c r="Q25" s="79">
        <v>1</v>
      </c>
    </row>
    <row r="26" spans="1:17" ht="30" customHeight="1">
      <c r="A26" s="870"/>
      <c r="B26" s="433" t="s">
        <v>162</v>
      </c>
      <c r="C26" s="78">
        <f t="shared" si="4"/>
        <v>0</v>
      </c>
      <c r="D26" s="78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f t="shared" si="5"/>
        <v>6</v>
      </c>
      <c r="L26" s="78">
        <v>4</v>
      </c>
      <c r="M26" s="78">
        <v>1</v>
      </c>
      <c r="N26" s="78">
        <v>1</v>
      </c>
      <c r="O26" s="78">
        <v>0</v>
      </c>
      <c r="P26" s="78">
        <v>0</v>
      </c>
      <c r="Q26" s="79">
        <v>0</v>
      </c>
    </row>
    <row r="27" spans="1:17" ht="30" customHeight="1">
      <c r="A27" s="870"/>
      <c r="B27" s="433" t="s">
        <v>163</v>
      </c>
      <c r="C27" s="78">
        <f t="shared" si="4"/>
        <v>3</v>
      </c>
      <c r="D27" s="78">
        <v>2</v>
      </c>
      <c r="E27" s="78">
        <v>2</v>
      </c>
      <c r="F27" s="78">
        <v>0</v>
      </c>
      <c r="G27" s="78">
        <v>1</v>
      </c>
      <c r="H27" s="78">
        <v>0</v>
      </c>
      <c r="I27" s="78">
        <v>0</v>
      </c>
      <c r="J27" s="78">
        <v>0</v>
      </c>
      <c r="K27" s="78">
        <f t="shared" si="5"/>
        <v>7</v>
      </c>
      <c r="L27" s="78">
        <v>6</v>
      </c>
      <c r="M27" s="78">
        <v>0</v>
      </c>
      <c r="N27" s="78">
        <v>0</v>
      </c>
      <c r="O27" s="78">
        <v>0</v>
      </c>
      <c r="P27" s="78">
        <v>0</v>
      </c>
      <c r="Q27" s="79">
        <v>1</v>
      </c>
    </row>
    <row r="28" spans="1:17" ht="30" customHeight="1">
      <c r="A28" s="870"/>
      <c r="B28" s="433" t="s">
        <v>164</v>
      </c>
      <c r="C28" s="78">
        <f t="shared" si="4"/>
        <v>4</v>
      </c>
      <c r="D28" s="78">
        <v>3</v>
      </c>
      <c r="E28" s="78">
        <v>3</v>
      </c>
      <c r="F28" s="78">
        <v>0</v>
      </c>
      <c r="G28" s="78">
        <v>1</v>
      </c>
      <c r="H28" s="78">
        <v>0</v>
      </c>
      <c r="I28" s="78">
        <v>0</v>
      </c>
      <c r="J28" s="78">
        <v>0</v>
      </c>
      <c r="K28" s="78">
        <f t="shared" si="5"/>
        <v>9</v>
      </c>
      <c r="L28" s="78">
        <v>7</v>
      </c>
      <c r="M28" s="78">
        <v>0</v>
      </c>
      <c r="N28" s="78">
        <v>0</v>
      </c>
      <c r="O28" s="78">
        <v>1</v>
      </c>
      <c r="P28" s="78">
        <v>0</v>
      </c>
      <c r="Q28" s="79">
        <v>1</v>
      </c>
    </row>
    <row r="29" spans="1:17" ht="30" customHeight="1" thickBot="1">
      <c r="A29" s="871"/>
      <c r="B29" s="434" t="s">
        <v>165</v>
      </c>
      <c r="C29" s="280">
        <f t="shared" si="4"/>
        <v>2</v>
      </c>
      <c r="D29" s="280">
        <v>2</v>
      </c>
      <c r="E29" s="280">
        <v>2</v>
      </c>
      <c r="F29" s="280">
        <v>0</v>
      </c>
      <c r="G29" s="280">
        <v>0</v>
      </c>
      <c r="H29" s="280">
        <v>0</v>
      </c>
      <c r="I29" s="280">
        <v>0</v>
      </c>
      <c r="J29" s="280">
        <v>0</v>
      </c>
      <c r="K29" s="280">
        <f t="shared" si="5"/>
        <v>14</v>
      </c>
      <c r="L29" s="280">
        <v>10</v>
      </c>
      <c r="M29" s="280">
        <v>0</v>
      </c>
      <c r="N29" s="280">
        <v>0</v>
      </c>
      <c r="O29" s="280">
        <v>0</v>
      </c>
      <c r="P29" s="280">
        <v>0</v>
      </c>
      <c r="Q29" s="281">
        <v>4</v>
      </c>
    </row>
  </sheetData>
  <mergeCells count="31">
    <mergeCell ref="A18:A29"/>
    <mergeCell ref="A13:B13"/>
    <mergeCell ref="A14:B14"/>
    <mergeCell ref="A16:B16"/>
    <mergeCell ref="A17:B17"/>
    <mergeCell ref="A15:B15"/>
    <mergeCell ref="A10:B10"/>
    <mergeCell ref="A11:B11"/>
    <mergeCell ref="A12:B12"/>
    <mergeCell ref="N4:N5"/>
    <mergeCell ref="A6:B6"/>
    <mergeCell ref="A7:B7"/>
    <mergeCell ref="A8:B8"/>
    <mergeCell ref="A9:B9"/>
    <mergeCell ref="O4:O5"/>
    <mergeCell ref="P4:P5"/>
    <mergeCell ref="Q4:Q5"/>
    <mergeCell ref="J4:J5"/>
    <mergeCell ref="K4:K5"/>
    <mergeCell ref="L4:L5"/>
    <mergeCell ref="M4:M5"/>
    <mergeCell ref="A1:Q1"/>
    <mergeCell ref="A3:B5"/>
    <mergeCell ref="C3:J3"/>
    <mergeCell ref="K3:Q3"/>
    <mergeCell ref="C4:C5"/>
    <mergeCell ref="D4:E4"/>
    <mergeCell ref="F4:F5"/>
    <mergeCell ref="G4:G5"/>
    <mergeCell ref="H4:H5"/>
    <mergeCell ref="I4:I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1"/>
  <sheetViews>
    <sheetView zoomScale="85" zoomScaleNormal="85" workbookViewId="0" topLeftCell="A1">
      <pane ySplit="4" topLeftCell="BM17" activePane="bottomLeft" state="frozen"/>
      <selection pane="topLeft" activeCell="H25" sqref="H25"/>
      <selection pane="bottomLeft" activeCell="H25" sqref="H25"/>
    </sheetView>
  </sheetViews>
  <sheetFormatPr defaultColWidth="9.00390625" defaultRowHeight="13.5"/>
  <cols>
    <col min="1" max="1" width="11.625" style="10" bestFit="1" customWidth="1"/>
    <col min="2" max="2" width="10.375" style="10" bestFit="1" customWidth="1"/>
    <col min="3" max="3" width="7.00390625" style="10" bestFit="1" customWidth="1"/>
    <col min="4" max="4" width="10.75390625" style="10" customWidth="1"/>
    <col min="5" max="5" width="18.125" style="10" customWidth="1"/>
    <col min="6" max="6" width="8.50390625" style="85" bestFit="1" customWidth="1"/>
    <col min="7" max="7" width="8.00390625" style="85" customWidth="1"/>
    <col min="8" max="8" width="4.75390625" style="86" bestFit="1" customWidth="1"/>
    <col min="9" max="9" width="6.375" style="86" bestFit="1" customWidth="1"/>
    <col min="10" max="10" width="23.75390625" style="10" customWidth="1"/>
    <col min="11" max="12" width="4.75390625" style="86" bestFit="1" customWidth="1"/>
    <col min="13" max="13" width="5.50390625" style="73" customWidth="1"/>
    <col min="14" max="16384" width="9.00390625" style="86" customWidth="1"/>
  </cols>
  <sheetData>
    <row r="1" spans="1:14" s="84" customFormat="1" ht="20.25" customHeight="1">
      <c r="A1" s="877" t="s">
        <v>579</v>
      </c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635"/>
    </row>
    <row r="2" spans="1:14" s="84" customFormat="1" ht="11.25" customHeight="1">
      <c r="A2" s="629"/>
      <c r="B2" s="629"/>
      <c r="C2" s="629"/>
      <c r="D2" s="629"/>
      <c r="E2" s="629"/>
      <c r="F2" s="636"/>
      <c r="G2" s="636"/>
      <c r="H2" s="629"/>
      <c r="I2" s="629"/>
      <c r="J2" s="629"/>
      <c r="K2" s="629"/>
      <c r="L2" s="629"/>
      <c r="M2" s="678"/>
      <c r="N2" s="635"/>
    </row>
    <row r="3" spans="1:14" ht="14.25" thickBot="1">
      <c r="A3" s="685"/>
      <c r="B3" s="630"/>
      <c r="C3" s="630"/>
      <c r="D3" s="630"/>
      <c r="E3" s="630"/>
      <c r="F3" s="637"/>
      <c r="G3" s="637"/>
      <c r="H3" s="638"/>
      <c r="I3" s="638"/>
      <c r="J3" s="630"/>
      <c r="K3" s="638"/>
      <c r="L3" s="638"/>
      <c r="M3" s="639" t="s">
        <v>232</v>
      </c>
      <c r="N3" s="325"/>
    </row>
    <row r="4" spans="1:53" s="10" customFormat="1" ht="41.25" thickBot="1">
      <c r="A4" s="631" t="s">
        <v>679</v>
      </c>
      <c r="B4" s="632" t="s">
        <v>234</v>
      </c>
      <c r="C4" s="632" t="s">
        <v>235</v>
      </c>
      <c r="D4" s="633" t="s">
        <v>236</v>
      </c>
      <c r="E4" s="633" t="s">
        <v>237</v>
      </c>
      <c r="F4" s="634" t="s">
        <v>238</v>
      </c>
      <c r="G4" s="634" t="s">
        <v>239</v>
      </c>
      <c r="H4" s="633" t="s">
        <v>121</v>
      </c>
      <c r="I4" s="632" t="s">
        <v>240</v>
      </c>
      <c r="J4" s="633" t="s">
        <v>241</v>
      </c>
      <c r="K4" s="632" t="s">
        <v>242</v>
      </c>
      <c r="L4" s="632" t="s">
        <v>243</v>
      </c>
      <c r="M4" s="679" t="s">
        <v>244</v>
      </c>
      <c r="N4" s="625"/>
      <c r="O4" s="625"/>
      <c r="P4" s="625"/>
      <c r="Q4" s="625"/>
      <c r="R4" s="625"/>
      <c r="S4" s="625"/>
      <c r="T4" s="625"/>
      <c r="U4" s="625"/>
      <c r="V4" s="625"/>
      <c r="W4" s="625"/>
      <c r="X4" s="625"/>
      <c r="Y4" s="625"/>
      <c r="Z4" s="625"/>
      <c r="AA4" s="625"/>
      <c r="AB4" s="625"/>
      <c r="AC4" s="625"/>
      <c r="AD4" s="625"/>
      <c r="AE4" s="625"/>
      <c r="AF4" s="625"/>
      <c r="AG4" s="625"/>
      <c r="AH4" s="625"/>
      <c r="AI4" s="625"/>
      <c r="AJ4" s="625"/>
      <c r="AK4" s="625"/>
      <c r="AL4" s="625"/>
      <c r="AM4" s="625"/>
      <c r="AN4" s="625"/>
      <c r="AO4" s="625"/>
      <c r="AP4" s="625"/>
      <c r="AQ4" s="625"/>
      <c r="AR4" s="625"/>
      <c r="AS4" s="625"/>
      <c r="AT4" s="625"/>
      <c r="AU4" s="625"/>
      <c r="AV4" s="625"/>
      <c r="AW4" s="625"/>
      <c r="AX4" s="625"/>
      <c r="AY4" s="625"/>
      <c r="AZ4" s="625"/>
      <c r="BA4" s="625"/>
    </row>
    <row r="5" spans="1:53" s="626" customFormat="1" ht="27" customHeight="1">
      <c r="A5" s="373" t="s">
        <v>332</v>
      </c>
      <c r="B5" s="374" t="s">
        <v>567</v>
      </c>
      <c r="C5" s="375">
        <v>0.06944444444444443</v>
      </c>
      <c r="D5" s="376" t="s">
        <v>78</v>
      </c>
      <c r="E5" s="377" t="s">
        <v>568</v>
      </c>
      <c r="F5" s="378">
        <v>21139</v>
      </c>
      <c r="G5" s="378">
        <v>130</v>
      </c>
      <c r="H5" s="379">
        <v>0</v>
      </c>
      <c r="I5" s="379">
        <v>0</v>
      </c>
      <c r="J5" s="377" t="s">
        <v>77</v>
      </c>
      <c r="K5" s="379">
        <v>2</v>
      </c>
      <c r="L5" s="379">
        <v>1</v>
      </c>
      <c r="M5" s="380">
        <v>6</v>
      </c>
      <c r="N5" s="627"/>
      <c r="O5" s="627"/>
      <c r="P5" s="627"/>
      <c r="Q5" s="627"/>
      <c r="R5" s="627"/>
      <c r="S5" s="627"/>
      <c r="T5" s="627"/>
      <c r="U5" s="627"/>
      <c r="V5" s="627"/>
      <c r="W5" s="627"/>
      <c r="X5" s="627"/>
      <c r="Y5" s="627"/>
      <c r="Z5" s="627"/>
      <c r="AA5" s="627"/>
      <c r="AB5" s="627"/>
      <c r="AC5" s="627"/>
      <c r="AD5" s="627"/>
      <c r="AE5" s="627"/>
      <c r="AF5" s="627"/>
      <c r="AG5" s="627"/>
      <c r="AH5" s="627"/>
      <c r="AI5" s="627"/>
      <c r="AJ5" s="627"/>
      <c r="AK5" s="627"/>
      <c r="AL5" s="627"/>
      <c r="AM5" s="627"/>
      <c r="AN5" s="627"/>
      <c r="AO5" s="627"/>
      <c r="AP5" s="627"/>
      <c r="AQ5" s="627"/>
      <c r="AR5" s="627"/>
      <c r="AS5" s="627"/>
      <c r="AT5" s="627"/>
      <c r="AU5" s="627"/>
      <c r="AV5" s="627"/>
      <c r="AW5" s="627"/>
      <c r="AX5" s="627"/>
      <c r="AY5" s="627"/>
      <c r="AZ5" s="627"/>
      <c r="BA5" s="627"/>
    </row>
    <row r="6" spans="1:13" s="627" customFormat="1" ht="27" customHeight="1">
      <c r="A6" s="381" t="s">
        <v>332</v>
      </c>
      <c r="B6" s="382" t="s">
        <v>569</v>
      </c>
      <c r="C6" s="383">
        <v>0.8541666666666666</v>
      </c>
      <c r="D6" s="384" t="s">
        <v>461</v>
      </c>
      <c r="E6" s="372" t="s">
        <v>220</v>
      </c>
      <c r="F6" s="370">
        <v>11295</v>
      </c>
      <c r="G6" s="370">
        <v>125</v>
      </c>
      <c r="H6" s="385">
        <v>0</v>
      </c>
      <c r="I6" s="385">
        <v>0</v>
      </c>
      <c r="J6" s="372" t="s">
        <v>680</v>
      </c>
      <c r="K6" s="385">
        <v>0</v>
      </c>
      <c r="L6" s="385">
        <v>1</v>
      </c>
      <c r="M6" s="386">
        <v>4</v>
      </c>
    </row>
    <row r="7" spans="1:13" s="627" customFormat="1" ht="27" customHeight="1">
      <c r="A7" s="381" t="s">
        <v>332</v>
      </c>
      <c r="B7" s="382" t="s">
        <v>681</v>
      </c>
      <c r="C7" s="383">
        <v>0.59375</v>
      </c>
      <c r="D7" s="384" t="s">
        <v>83</v>
      </c>
      <c r="E7" s="372" t="s">
        <v>220</v>
      </c>
      <c r="F7" s="370">
        <v>11048</v>
      </c>
      <c r="G7" s="370">
        <v>115</v>
      </c>
      <c r="H7" s="385">
        <v>0</v>
      </c>
      <c r="I7" s="385">
        <v>0</v>
      </c>
      <c r="J7" s="372" t="s">
        <v>77</v>
      </c>
      <c r="K7" s="385">
        <v>0</v>
      </c>
      <c r="L7" s="385">
        <v>1</v>
      </c>
      <c r="M7" s="386">
        <v>2</v>
      </c>
    </row>
    <row r="8" spans="1:13" s="627" customFormat="1" ht="27" customHeight="1">
      <c r="A8" s="381" t="s">
        <v>332</v>
      </c>
      <c r="B8" s="382" t="s">
        <v>682</v>
      </c>
      <c r="C8" s="383">
        <v>0.1875</v>
      </c>
      <c r="D8" s="384" t="s">
        <v>84</v>
      </c>
      <c r="E8" s="372" t="s">
        <v>220</v>
      </c>
      <c r="F8" s="370">
        <v>16711</v>
      </c>
      <c r="G8" s="370">
        <v>246</v>
      </c>
      <c r="H8" s="385">
        <v>0</v>
      </c>
      <c r="I8" s="385">
        <v>2</v>
      </c>
      <c r="J8" s="372" t="s">
        <v>683</v>
      </c>
      <c r="K8" s="385">
        <v>0</v>
      </c>
      <c r="L8" s="385">
        <v>1</v>
      </c>
      <c r="M8" s="386">
        <v>3</v>
      </c>
    </row>
    <row r="9" spans="1:13" s="627" customFormat="1" ht="27" customHeight="1" thickBot="1">
      <c r="A9" s="402" t="s">
        <v>332</v>
      </c>
      <c r="B9" s="403" t="s">
        <v>684</v>
      </c>
      <c r="C9" s="404">
        <v>0.125</v>
      </c>
      <c r="D9" s="409" t="s">
        <v>78</v>
      </c>
      <c r="E9" s="408" t="s">
        <v>220</v>
      </c>
      <c r="F9" s="405">
        <v>29285</v>
      </c>
      <c r="G9" s="405">
        <v>155</v>
      </c>
      <c r="H9" s="406">
        <v>0</v>
      </c>
      <c r="I9" s="406">
        <v>2</v>
      </c>
      <c r="J9" s="408" t="s">
        <v>77</v>
      </c>
      <c r="K9" s="406">
        <v>1</v>
      </c>
      <c r="L9" s="406">
        <v>1</v>
      </c>
      <c r="M9" s="407">
        <v>3</v>
      </c>
    </row>
    <row r="10" spans="1:13" s="627" customFormat="1" ht="27" customHeight="1">
      <c r="A10" s="373" t="s">
        <v>332</v>
      </c>
      <c r="B10" s="374" t="s">
        <v>571</v>
      </c>
      <c r="C10" s="375">
        <v>0.3986111111111111</v>
      </c>
      <c r="D10" s="376" t="s">
        <v>78</v>
      </c>
      <c r="E10" s="377" t="s">
        <v>572</v>
      </c>
      <c r="F10" s="378">
        <v>32676</v>
      </c>
      <c r="G10" s="378">
        <v>5</v>
      </c>
      <c r="H10" s="379">
        <v>0</v>
      </c>
      <c r="I10" s="379">
        <v>0</v>
      </c>
      <c r="J10" s="377" t="s">
        <v>110</v>
      </c>
      <c r="K10" s="379">
        <v>0</v>
      </c>
      <c r="L10" s="379">
        <v>0</v>
      </c>
      <c r="M10" s="380">
        <v>0</v>
      </c>
    </row>
    <row r="11" spans="1:13" s="627" customFormat="1" ht="27" customHeight="1">
      <c r="A11" s="381" t="s">
        <v>332</v>
      </c>
      <c r="B11" s="382" t="s">
        <v>685</v>
      </c>
      <c r="C11" s="383">
        <v>0.4236111111111111</v>
      </c>
      <c r="D11" s="384" t="s">
        <v>80</v>
      </c>
      <c r="E11" s="372" t="s">
        <v>221</v>
      </c>
      <c r="F11" s="370">
        <v>25285</v>
      </c>
      <c r="G11" s="370">
        <v>42</v>
      </c>
      <c r="H11" s="385">
        <v>0</v>
      </c>
      <c r="I11" s="385">
        <v>3</v>
      </c>
      <c r="J11" s="372" t="s">
        <v>573</v>
      </c>
      <c r="K11" s="385">
        <v>2</v>
      </c>
      <c r="L11" s="385">
        <v>6</v>
      </c>
      <c r="M11" s="386">
        <v>21</v>
      </c>
    </row>
    <row r="12" spans="1:13" s="627" customFormat="1" ht="27" customHeight="1">
      <c r="A12" s="381" t="s">
        <v>332</v>
      </c>
      <c r="B12" s="382" t="s">
        <v>686</v>
      </c>
      <c r="C12" s="383">
        <v>0.611111111111111</v>
      </c>
      <c r="D12" s="384" t="s">
        <v>84</v>
      </c>
      <c r="E12" s="372" t="s">
        <v>464</v>
      </c>
      <c r="F12" s="370">
        <v>19000</v>
      </c>
      <c r="G12" s="370">
        <v>0</v>
      </c>
      <c r="H12" s="385">
        <v>0</v>
      </c>
      <c r="I12" s="385">
        <v>0</v>
      </c>
      <c r="J12" s="372" t="s">
        <v>574</v>
      </c>
      <c r="K12" s="385">
        <v>0</v>
      </c>
      <c r="L12" s="385">
        <v>0</v>
      </c>
      <c r="M12" s="386">
        <v>0</v>
      </c>
    </row>
    <row r="13" spans="1:13" s="627" customFormat="1" ht="27" customHeight="1">
      <c r="A13" s="381" t="s">
        <v>332</v>
      </c>
      <c r="B13" s="382" t="s">
        <v>687</v>
      </c>
      <c r="C13" s="383">
        <v>0.9548611111111112</v>
      </c>
      <c r="D13" s="384" t="s">
        <v>79</v>
      </c>
      <c r="E13" s="372" t="s">
        <v>575</v>
      </c>
      <c r="F13" s="370">
        <v>20599</v>
      </c>
      <c r="G13" s="370">
        <v>190</v>
      </c>
      <c r="H13" s="385">
        <v>0</v>
      </c>
      <c r="I13" s="385">
        <v>0</v>
      </c>
      <c r="J13" s="372" t="s">
        <v>77</v>
      </c>
      <c r="K13" s="385">
        <v>2</v>
      </c>
      <c r="L13" s="385">
        <v>0</v>
      </c>
      <c r="M13" s="386">
        <v>0</v>
      </c>
    </row>
    <row r="14" spans="1:13" s="627" customFormat="1" ht="27" customHeight="1" thickBot="1">
      <c r="A14" s="388" t="s">
        <v>332</v>
      </c>
      <c r="B14" s="389" t="s">
        <v>688</v>
      </c>
      <c r="C14" s="390">
        <v>0.2708333333333333</v>
      </c>
      <c r="D14" s="391" t="s">
        <v>78</v>
      </c>
      <c r="E14" s="392" t="s">
        <v>576</v>
      </c>
      <c r="F14" s="367">
        <v>10895</v>
      </c>
      <c r="G14" s="367">
        <v>13</v>
      </c>
      <c r="H14" s="393">
        <v>0</v>
      </c>
      <c r="I14" s="393">
        <v>1</v>
      </c>
      <c r="J14" s="392" t="s">
        <v>77</v>
      </c>
      <c r="K14" s="393">
        <v>0</v>
      </c>
      <c r="L14" s="393">
        <v>0</v>
      </c>
      <c r="M14" s="394">
        <v>0</v>
      </c>
    </row>
    <row r="15" spans="1:13" s="627" customFormat="1" ht="27" customHeight="1">
      <c r="A15" s="395" t="s">
        <v>332</v>
      </c>
      <c r="B15" s="396" t="s">
        <v>689</v>
      </c>
      <c r="C15" s="397">
        <v>0.3645833333333333</v>
      </c>
      <c r="D15" s="398" t="s">
        <v>81</v>
      </c>
      <c r="E15" s="387" t="s">
        <v>462</v>
      </c>
      <c r="F15" s="399">
        <v>22862</v>
      </c>
      <c r="G15" s="399">
        <v>342</v>
      </c>
      <c r="H15" s="400">
        <v>0</v>
      </c>
      <c r="I15" s="400">
        <v>0</v>
      </c>
      <c r="J15" s="387" t="s">
        <v>77</v>
      </c>
      <c r="K15" s="400">
        <v>2</v>
      </c>
      <c r="L15" s="400">
        <v>1</v>
      </c>
      <c r="M15" s="401">
        <v>2</v>
      </c>
    </row>
    <row r="16" spans="1:13" s="627" customFormat="1" ht="27" customHeight="1">
      <c r="A16" s="381" t="s">
        <v>332</v>
      </c>
      <c r="B16" s="382" t="s">
        <v>690</v>
      </c>
      <c r="C16" s="383">
        <v>0.5520833333333334</v>
      </c>
      <c r="D16" s="384" t="s">
        <v>86</v>
      </c>
      <c r="E16" s="372" t="s">
        <v>577</v>
      </c>
      <c r="F16" s="370">
        <v>10680</v>
      </c>
      <c r="G16" s="370">
        <v>498</v>
      </c>
      <c r="H16" s="385">
        <v>0</v>
      </c>
      <c r="I16" s="385">
        <v>1</v>
      </c>
      <c r="J16" s="372" t="s">
        <v>578</v>
      </c>
      <c r="K16" s="385">
        <v>1</v>
      </c>
      <c r="L16" s="385">
        <v>1</v>
      </c>
      <c r="M16" s="386">
        <v>3</v>
      </c>
    </row>
    <row r="17" spans="1:13" s="627" customFormat="1" ht="27" customHeight="1">
      <c r="A17" s="640" t="s">
        <v>332</v>
      </c>
      <c r="B17" s="396" t="s">
        <v>691</v>
      </c>
      <c r="C17" s="397">
        <v>0.5555555555555556</v>
      </c>
      <c r="D17" s="398" t="s">
        <v>79</v>
      </c>
      <c r="E17" s="387" t="s">
        <v>220</v>
      </c>
      <c r="F17" s="399">
        <v>11409</v>
      </c>
      <c r="G17" s="399">
        <v>260</v>
      </c>
      <c r="H17" s="400">
        <v>0</v>
      </c>
      <c r="I17" s="400">
        <v>0</v>
      </c>
      <c r="J17" s="387" t="s">
        <v>680</v>
      </c>
      <c r="K17" s="400">
        <v>1</v>
      </c>
      <c r="L17" s="400">
        <v>1</v>
      </c>
      <c r="M17" s="401">
        <v>5</v>
      </c>
    </row>
    <row r="18" spans="1:13" s="627" customFormat="1" ht="27" customHeight="1">
      <c r="A18" s="381" t="s">
        <v>332</v>
      </c>
      <c r="B18" s="382" t="s">
        <v>692</v>
      </c>
      <c r="C18" s="383">
        <v>0.7465277777777778</v>
      </c>
      <c r="D18" s="384" t="s">
        <v>520</v>
      </c>
      <c r="E18" s="372" t="s">
        <v>220</v>
      </c>
      <c r="F18" s="370">
        <v>17145</v>
      </c>
      <c r="G18" s="370">
        <v>143</v>
      </c>
      <c r="H18" s="385">
        <v>0</v>
      </c>
      <c r="I18" s="385">
        <v>1</v>
      </c>
      <c r="J18" s="372" t="s">
        <v>77</v>
      </c>
      <c r="K18" s="385">
        <v>2</v>
      </c>
      <c r="L18" s="385">
        <v>3</v>
      </c>
      <c r="M18" s="386">
        <v>6</v>
      </c>
    </row>
    <row r="19" spans="1:13" s="627" customFormat="1" ht="27" customHeight="1" thickBot="1">
      <c r="A19" s="402" t="s">
        <v>332</v>
      </c>
      <c r="B19" s="403" t="s">
        <v>693</v>
      </c>
      <c r="C19" s="404">
        <v>0.5222222222222223</v>
      </c>
      <c r="D19" s="409" t="s">
        <v>79</v>
      </c>
      <c r="E19" s="408" t="s">
        <v>220</v>
      </c>
      <c r="F19" s="405">
        <v>19368</v>
      </c>
      <c r="G19" s="405">
        <v>200</v>
      </c>
      <c r="H19" s="406">
        <v>0</v>
      </c>
      <c r="I19" s="406">
        <v>0</v>
      </c>
      <c r="J19" s="408" t="s">
        <v>694</v>
      </c>
      <c r="K19" s="406">
        <v>5</v>
      </c>
      <c r="L19" s="406">
        <v>3</v>
      </c>
      <c r="M19" s="407">
        <v>14</v>
      </c>
    </row>
    <row r="20" spans="1:13" s="627" customFormat="1" ht="27" customHeight="1">
      <c r="A20" s="373" t="s">
        <v>144</v>
      </c>
      <c r="B20" s="374" t="s">
        <v>695</v>
      </c>
      <c r="C20" s="375">
        <v>0.8229166666666666</v>
      </c>
      <c r="D20" s="376" t="s">
        <v>81</v>
      </c>
      <c r="E20" s="377" t="s">
        <v>220</v>
      </c>
      <c r="F20" s="378">
        <v>10854</v>
      </c>
      <c r="G20" s="378">
        <v>134</v>
      </c>
      <c r="H20" s="379">
        <v>0</v>
      </c>
      <c r="I20" s="379">
        <v>0</v>
      </c>
      <c r="J20" s="377" t="s">
        <v>696</v>
      </c>
      <c r="K20" s="379">
        <v>0</v>
      </c>
      <c r="L20" s="379">
        <v>1</v>
      </c>
      <c r="M20" s="380">
        <v>3</v>
      </c>
    </row>
    <row r="21" spans="1:13" s="627" customFormat="1" ht="27" customHeight="1">
      <c r="A21" s="381" t="s">
        <v>332</v>
      </c>
      <c r="B21" s="382" t="s">
        <v>697</v>
      </c>
      <c r="C21" s="383">
        <v>0.6458333333333334</v>
      </c>
      <c r="D21" s="384" t="s">
        <v>80</v>
      </c>
      <c r="E21" s="372" t="s">
        <v>220</v>
      </c>
      <c r="F21" s="370">
        <v>29117</v>
      </c>
      <c r="G21" s="370">
        <v>226</v>
      </c>
      <c r="H21" s="385">
        <v>1</v>
      </c>
      <c r="I21" s="385">
        <v>2</v>
      </c>
      <c r="J21" s="372" t="s">
        <v>77</v>
      </c>
      <c r="K21" s="385">
        <v>5</v>
      </c>
      <c r="L21" s="385">
        <v>6</v>
      </c>
      <c r="M21" s="386">
        <v>15</v>
      </c>
    </row>
    <row r="22" spans="1:13" s="627" customFormat="1" ht="27" customHeight="1">
      <c r="A22" s="381" t="s">
        <v>332</v>
      </c>
      <c r="B22" s="382" t="s">
        <v>698</v>
      </c>
      <c r="C22" s="383">
        <v>0.8090277777777778</v>
      </c>
      <c r="D22" s="384" t="s">
        <v>80</v>
      </c>
      <c r="E22" s="372" t="s">
        <v>220</v>
      </c>
      <c r="F22" s="370">
        <v>22294</v>
      </c>
      <c r="G22" s="370">
        <v>135</v>
      </c>
      <c r="H22" s="385">
        <v>0</v>
      </c>
      <c r="I22" s="385">
        <v>0</v>
      </c>
      <c r="J22" s="372" t="s">
        <v>699</v>
      </c>
      <c r="K22" s="385">
        <v>4</v>
      </c>
      <c r="L22" s="385">
        <v>4</v>
      </c>
      <c r="M22" s="386">
        <v>11</v>
      </c>
    </row>
    <row r="23" spans="1:13" s="627" customFormat="1" ht="27" customHeight="1">
      <c r="A23" s="381" t="s">
        <v>332</v>
      </c>
      <c r="B23" s="382" t="s">
        <v>700</v>
      </c>
      <c r="C23" s="383">
        <v>0.08333333333333333</v>
      </c>
      <c r="D23" s="384" t="s">
        <v>84</v>
      </c>
      <c r="E23" s="372" t="s">
        <v>220</v>
      </c>
      <c r="F23" s="370">
        <v>10079</v>
      </c>
      <c r="G23" s="370">
        <v>73</v>
      </c>
      <c r="H23" s="385">
        <v>1</v>
      </c>
      <c r="I23" s="385">
        <v>0</v>
      </c>
      <c r="J23" s="372" t="s">
        <v>77</v>
      </c>
      <c r="K23" s="385">
        <v>7</v>
      </c>
      <c r="L23" s="385">
        <v>7</v>
      </c>
      <c r="M23" s="386">
        <v>12</v>
      </c>
    </row>
    <row r="24" spans="1:13" s="627" customFormat="1" ht="27" customHeight="1" thickBot="1">
      <c r="A24" s="388" t="s">
        <v>332</v>
      </c>
      <c r="B24" s="389" t="s">
        <v>701</v>
      </c>
      <c r="C24" s="390">
        <v>0.8194444444444445</v>
      </c>
      <c r="D24" s="391" t="s">
        <v>82</v>
      </c>
      <c r="E24" s="392" t="s">
        <v>460</v>
      </c>
      <c r="F24" s="367">
        <v>44593</v>
      </c>
      <c r="G24" s="367">
        <v>244</v>
      </c>
      <c r="H24" s="393">
        <v>0</v>
      </c>
      <c r="I24" s="393">
        <v>0</v>
      </c>
      <c r="J24" s="392" t="s">
        <v>702</v>
      </c>
      <c r="K24" s="393">
        <v>1</v>
      </c>
      <c r="L24" s="393">
        <v>1</v>
      </c>
      <c r="M24" s="394">
        <v>1</v>
      </c>
    </row>
    <row r="25" spans="1:13" s="627" customFormat="1" ht="27" customHeight="1">
      <c r="A25" s="395" t="s">
        <v>726</v>
      </c>
      <c r="B25" s="396" t="s">
        <v>703</v>
      </c>
      <c r="C25" s="397">
        <v>0.006944444444444444</v>
      </c>
      <c r="D25" s="398" t="s">
        <v>88</v>
      </c>
      <c r="E25" s="387" t="s">
        <v>593</v>
      </c>
      <c r="F25" s="399">
        <v>19917</v>
      </c>
      <c r="G25" s="399">
        <v>110</v>
      </c>
      <c r="H25" s="400">
        <v>0</v>
      </c>
      <c r="I25" s="400">
        <v>0</v>
      </c>
      <c r="J25" s="387" t="s">
        <v>77</v>
      </c>
      <c r="K25" s="400">
        <v>1</v>
      </c>
      <c r="L25" s="400">
        <v>1</v>
      </c>
      <c r="M25" s="401">
        <v>6</v>
      </c>
    </row>
    <row r="26" spans="1:13" s="627" customFormat="1" ht="27" customHeight="1">
      <c r="A26" s="381" t="s">
        <v>332</v>
      </c>
      <c r="B26" s="382" t="s">
        <v>581</v>
      </c>
      <c r="C26" s="383">
        <v>0.10416666666666667</v>
      </c>
      <c r="D26" s="384" t="s">
        <v>87</v>
      </c>
      <c r="E26" s="372" t="s">
        <v>220</v>
      </c>
      <c r="F26" s="370">
        <v>17480</v>
      </c>
      <c r="G26" s="370">
        <v>164</v>
      </c>
      <c r="H26" s="385">
        <v>0</v>
      </c>
      <c r="I26" s="385">
        <v>0</v>
      </c>
      <c r="J26" s="372" t="s">
        <v>77</v>
      </c>
      <c r="K26" s="385">
        <v>2</v>
      </c>
      <c r="L26" s="385">
        <v>1</v>
      </c>
      <c r="M26" s="386">
        <v>2</v>
      </c>
    </row>
    <row r="27" spans="1:13" s="627" customFormat="1" ht="27" customHeight="1">
      <c r="A27" s="381" t="s">
        <v>332</v>
      </c>
      <c r="B27" s="382" t="s">
        <v>704</v>
      </c>
      <c r="C27" s="383">
        <v>0.6458333333333334</v>
      </c>
      <c r="D27" s="384" t="s">
        <v>92</v>
      </c>
      <c r="E27" s="372" t="s">
        <v>577</v>
      </c>
      <c r="F27" s="370">
        <v>24304</v>
      </c>
      <c r="G27" s="370">
        <v>263</v>
      </c>
      <c r="H27" s="385">
        <v>0</v>
      </c>
      <c r="I27" s="385">
        <v>0</v>
      </c>
      <c r="J27" s="372" t="s">
        <v>281</v>
      </c>
      <c r="K27" s="385">
        <v>0</v>
      </c>
      <c r="L27" s="385">
        <v>0</v>
      </c>
      <c r="M27" s="386">
        <v>0</v>
      </c>
    </row>
    <row r="28" spans="1:13" s="627" customFormat="1" ht="27" customHeight="1">
      <c r="A28" s="381" t="s">
        <v>332</v>
      </c>
      <c r="B28" s="382" t="s">
        <v>705</v>
      </c>
      <c r="C28" s="383">
        <v>0.9097222222222222</v>
      </c>
      <c r="D28" s="384" t="s">
        <v>94</v>
      </c>
      <c r="E28" s="372" t="s">
        <v>220</v>
      </c>
      <c r="F28" s="370">
        <v>12040</v>
      </c>
      <c r="G28" s="370">
        <v>196</v>
      </c>
      <c r="H28" s="385">
        <v>0</v>
      </c>
      <c r="I28" s="385">
        <v>0</v>
      </c>
      <c r="J28" s="372" t="s">
        <v>680</v>
      </c>
      <c r="K28" s="385">
        <v>1</v>
      </c>
      <c r="L28" s="385">
        <v>1</v>
      </c>
      <c r="M28" s="386">
        <v>2</v>
      </c>
    </row>
    <row r="29" spans="1:13" s="627" customFormat="1" ht="27" customHeight="1" thickBot="1">
      <c r="A29" s="402" t="s">
        <v>332</v>
      </c>
      <c r="B29" s="403" t="s">
        <v>706</v>
      </c>
      <c r="C29" s="404">
        <v>0.7291666666666666</v>
      </c>
      <c r="D29" s="409" t="s">
        <v>414</v>
      </c>
      <c r="E29" s="408" t="s">
        <v>462</v>
      </c>
      <c r="F29" s="405">
        <v>27102</v>
      </c>
      <c r="G29" s="405">
        <v>133</v>
      </c>
      <c r="H29" s="406">
        <v>0</v>
      </c>
      <c r="I29" s="406">
        <v>0</v>
      </c>
      <c r="J29" s="408" t="s">
        <v>77</v>
      </c>
      <c r="K29" s="406">
        <v>7</v>
      </c>
      <c r="L29" s="406">
        <v>3</v>
      </c>
      <c r="M29" s="407">
        <v>8</v>
      </c>
    </row>
    <row r="30" spans="1:13" s="627" customFormat="1" ht="27" customHeight="1">
      <c r="A30" s="373" t="s">
        <v>332</v>
      </c>
      <c r="B30" s="374" t="s">
        <v>707</v>
      </c>
      <c r="C30" s="375">
        <v>0.7708333333333334</v>
      </c>
      <c r="D30" s="376" t="s">
        <v>84</v>
      </c>
      <c r="E30" s="377" t="s">
        <v>220</v>
      </c>
      <c r="F30" s="378">
        <v>11408</v>
      </c>
      <c r="G30" s="378">
        <v>113</v>
      </c>
      <c r="H30" s="379">
        <v>0</v>
      </c>
      <c r="I30" s="379">
        <v>0</v>
      </c>
      <c r="J30" s="377" t="s">
        <v>699</v>
      </c>
      <c r="K30" s="379">
        <v>4</v>
      </c>
      <c r="L30" s="379">
        <v>5</v>
      </c>
      <c r="M30" s="380">
        <v>14</v>
      </c>
    </row>
    <row r="31" spans="1:13" s="627" customFormat="1" ht="27" customHeight="1">
      <c r="A31" s="381" t="s">
        <v>332</v>
      </c>
      <c r="B31" s="382" t="s">
        <v>708</v>
      </c>
      <c r="C31" s="383">
        <v>0.16666666666666666</v>
      </c>
      <c r="D31" s="384" t="s">
        <v>414</v>
      </c>
      <c r="E31" s="372" t="s">
        <v>594</v>
      </c>
      <c r="F31" s="370">
        <v>39915</v>
      </c>
      <c r="G31" s="370">
        <v>190</v>
      </c>
      <c r="H31" s="385">
        <v>0</v>
      </c>
      <c r="I31" s="385">
        <v>0</v>
      </c>
      <c r="J31" s="372" t="s">
        <v>582</v>
      </c>
      <c r="K31" s="385">
        <v>4</v>
      </c>
      <c r="L31" s="385">
        <v>3</v>
      </c>
      <c r="M31" s="386">
        <v>5</v>
      </c>
    </row>
    <row r="32" spans="1:13" s="627" customFormat="1" ht="27" customHeight="1">
      <c r="A32" s="381" t="s">
        <v>332</v>
      </c>
      <c r="B32" s="382" t="s">
        <v>709</v>
      </c>
      <c r="C32" s="383">
        <v>0.8958333333333334</v>
      </c>
      <c r="D32" s="384" t="s">
        <v>84</v>
      </c>
      <c r="E32" s="372" t="s">
        <v>220</v>
      </c>
      <c r="F32" s="370">
        <v>34659</v>
      </c>
      <c r="G32" s="370">
        <v>196</v>
      </c>
      <c r="H32" s="385">
        <v>0</v>
      </c>
      <c r="I32" s="385">
        <v>0</v>
      </c>
      <c r="J32" s="372" t="s">
        <v>680</v>
      </c>
      <c r="K32" s="385">
        <v>0</v>
      </c>
      <c r="L32" s="385">
        <v>1</v>
      </c>
      <c r="M32" s="386">
        <v>8</v>
      </c>
    </row>
    <row r="33" spans="1:13" s="627" customFormat="1" ht="27" customHeight="1">
      <c r="A33" s="381" t="s">
        <v>332</v>
      </c>
      <c r="B33" s="382" t="s">
        <v>710</v>
      </c>
      <c r="C33" s="383">
        <v>0.027777777777777776</v>
      </c>
      <c r="D33" s="384" t="s">
        <v>79</v>
      </c>
      <c r="E33" s="372" t="s">
        <v>583</v>
      </c>
      <c r="F33" s="370">
        <v>41281</v>
      </c>
      <c r="G33" s="370">
        <v>176</v>
      </c>
      <c r="H33" s="385">
        <v>0</v>
      </c>
      <c r="I33" s="385">
        <v>0</v>
      </c>
      <c r="J33" s="372" t="s">
        <v>77</v>
      </c>
      <c r="K33" s="385">
        <v>2</v>
      </c>
      <c r="L33" s="385">
        <v>1</v>
      </c>
      <c r="M33" s="386">
        <v>2</v>
      </c>
    </row>
    <row r="34" spans="1:13" s="627" customFormat="1" ht="27" customHeight="1" thickBot="1">
      <c r="A34" s="388" t="s">
        <v>332</v>
      </c>
      <c r="B34" s="389" t="s">
        <v>584</v>
      </c>
      <c r="C34" s="390">
        <v>0.75</v>
      </c>
      <c r="D34" s="391" t="s">
        <v>81</v>
      </c>
      <c r="E34" s="392" t="s">
        <v>725</v>
      </c>
      <c r="F34" s="367">
        <v>13065</v>
      </c>
      <c r="G34" s="367">
        <v>82</v>
      </c>
      <c r="H34" s="393">
        <v>0</v>
      </c>
      <c r="I34" s="393">
        <v>0</v>
      </c>
      <c r="J34" s="392" t="s">
        <v>214</v>
      </c>
      <c r="K34" s="393">
        <v>5</v>
      </c>
      <c r="L34" s="393">
        <v>4</v>
      </c>
      <c r="M34" s="394">
        <v>8</v>
      </c>
    </row>
    <row r="35" spans="1:13" s="627" customFormat="1" ht="27" customHeight="1">
      <c r="A35" s="395" t="s">
        <v>332</v>
      </c>
      <c r="B35" s="396" t="s">
        <v>711</v>
      </c>
      <c r="C35" s="397">
        <v>0.5208333333333334</v>
      </c>
      <c r="D35" s="398" t="s">
        <v>92</v>
      </c>
      <c r="E35" s="387" t="s">
        <v>220</v>
      </c>
      <c r="F35" s="399">
        <v>13130</v>
      </c>
      <c r="G35" s="399">
        <v>83</v>
      </c>
      <c r="H35" s="400">
        <v>0</v>
      </c>
      <c r="I35" s="400">
        <v>0</v>
      </c>
      <c r="J35" s="387" t="s">
        <v>683</v>
      </c>
      <c r="K35" s="400">
        <v>0</v>
      </c>
      <c r="L35" s="400">
        <v>1</v>
      </c>
      <c r="M35" s="401">
        <v>4</v>
      </c>
    </row>
    <row r="36" spans="1:13" s="627" customFormat="1" ht="27" customHeight="1">
      <c r="A36" s="381" t="s">
        <v>146</v>
      </c>
      <c r="B36" s="382" t="s">
        <v>712</v>
      </c>
      <c r="C36" s="383">
        <v>0.3736111111111111</v>
      </c>
      <c r="D36" s="384" t="s">
        <v>80</v>
      </c>
      <c r="E36" s="372" t="s">
        <v>585</v>
      </c>
      <c r="F36" s="370">
        <v>51550</v>
      </c>
      <c r="G36" s="370"/>
      <c r="H36" s="385">
        <v>0</v>
      </c>
      <c r="I36" s="385">
        <v>0</v>
      </c>
      <c r="J36" s="372" t="s">
        <v>586</v>
      </c>
      <c r="K36" s="385">
        <v>0</v>
      </c>
      <c r="L36" s="385">
        <v>0</v>
      </c>
      <c r="M36" s="386">
        <v>0</v>
      </c>
    </row>
    <row r="37" spans="1:13" s="627" customFormat="1" ht="27" customHeight="1">
      <c r="A37" s="381" t="s">
        <v>144</v>
      </c>
      <c r="B37" s="382" t="s">
        <v>587</v>
      </c>
      <c r="C37" s="383">
        <v>0.04861111111111111</v>
      </c>
      <c r="D37" s="384" t="s">
        <v>84</v>
      </c>
      <c r="E37" s="372" t="s">
        <v>595</v>
      </c>
      <c r="F37" s="370">
        <v>19393</v>
      </c>
      <c r="G37" s="370">
        <v>126</v>
      </c>
      <c r="H37" s="385">
        <v>1</v>
      </c>
      <c r="I37" s="385">
        <v>2</v>
      </c>
      <c r="J37" s="372" t="s">
        <v>694</v>
      </c>
      <c r="K37" s="385">
        <v>5</v>
      </c>
      <c r="L37" s="385">
        <v>6</v>
      </c>
      <c r="M37" s="386">
        <v>18</v>
      </c>
    </row>
    <row r="38" spans="1:13" s="627" customFormat="1" ht="27" customHeight="1">
      <c r="A38" s="381" t="s">
        <v>332</v>
      </c>
      <c r="B38" s="382" t="s">
        <v>713</v>
      </c>
      <c r="C38" s="383">
        <v>0.607638888888889</v>
      </c>
      <c r="D38" s="384" t="s">
        <v>79</v>
      </c>
      <c r="E38" s="372" t="s">
        <v>596</v>
      </c>
      <c r="F38" s="370">
        <v>17406</v>
      </c>
      <c r="G38" s="370">
        <v>89</v>
      </c>
      <c r="H38" s="385">
        <v>0</v>
      </c>
      <c r="I38" s="385">
        <v>0</v>
      </c>
      <c r="J38" s="372" t="s">
        <v>714</v>
      </c>
      <c r="K38" s="385">
        <v>3</v>
      </c>
      <c r="L38" s="385">
        <v>4</v>
      </c>
      <c r="M38" s="386">
        <v>10</v>
      </c>
    </row>
    <row r="39" spans="1:13" s="627" customFormat="1" ht="27" customHeight="1" thickBot="1">
      <c r="A39" s="402" t="s">
        <v>332</v>
      </c>
      <c r="B39" s="403" t="s">
        <v>715</v>
      </c>
      <c r="C39" s="404">
        <v>0.8076388888888889</v>
      </c>
      <c r="D39" s="409" t="s">
        <v>78</v>
      </c>
      <c r="E39" s="408" t="s">
        <v>220</v>
      </c>
      <c r="F39" s="405">
        <v>28064</v>
      </c>
      <c r="G39" s="405">
        <v>46</v>
      </c>
      <c r="H39" s="406">
        <v>0</v>
      </c>
      <c r="I39" s="406">
        <v>0</v>
      </c>
      <c r="J39" s="408" t="s">
        <v>77</v>
      </c>
      <c r="K39" s="406">
        <v>1</v>
      </c>
      <c r="L39" s="406">
        <v>0</v>
      </c>
      <c r="M39" s="407">
        <v>0</v>
      </c>
    </row>
    <row r="40" spans="1:13" s="627" customFormat="1" ht="27" customHeight="1">
      <c r="A40" s="373" t="s">
        <v>332</v>
      </c>
      <c r="B40" s="374" t="s">
        <v>716</v>
      </c>
      <c r="C40" s="375">
        <v>0.6944444444444445</v>
      </c>
      <c r="D40" s="376" t="s">
        <v>80</v>
      </c>
      <c r="E40" s="377" t="s">
        <v>220</v>
      </c>
      <c r="F40" s="378">
        <v>18440</v>
      </c>
      <c r="G40" s="378">
        <v>142</v>
      </c>
      <c r="H40" s="379">
        <v>0</v>
      </c>
      <c r="I40" s="379">
        <v>2</v>
      </c>
      <c r="J40" s="377" t="s">
        <v>77</v>
      </c>
      <c r="K40" s="379">
        <v>0</v>
      </c>
      <c r="L40" s="379">
        <v>1</v>
      </c>
      <c r="M40" s="380">
        <v>3</v>
      </c>
    </row>
    <row r="41" spans="1:13" s="627" customFormat="1" ht="27" customHeight="1">
      <c r="A41" s="381" t="s">
        <v>407</v>
      </c>
      <c r="B41" s="382" t="s">
        <v>588</v>
      </c>
      <c r="C41" s="383">
        <v>0.7118055555555555</v>
      </c>
      <c r="D41" s="384" t="s">
        <v>414</v>
      </c>
      <c r="E41" s="372" t="s">
        <v>597</v>
      </c>
      <c r="F41" s="370">
        <v>32000</v>
      </c>
      <c r="G41" s="370"/>
      <c r="H41" s="385">
        <v>0</v>
      </c>
      <c r="I41" s="385">
        <v>4</v>
      </c>
      <c r="J41" s="372" t="s">
        <v>717</v>
      </c>
      <c r="K41" s="385">
        <v>0</v>
      </c>
      <c r="L41" s="385">
        <v>0</v>
      </c>
      <c r="M41" s="386">
        <v>0</v>
      </c>
    </row>
    <row r="42" spans="1:13" s="627" customFormat="1" ht="27" customHeight="1">
      <c r="A42" s="381" t="s">
        <v>332</v>
      </c>
      <c r="B42" s="382" t="s">
        <v>718</v>
      </c>
      <c r="C42" s="383">
        <v>0.041666666666666664</v>
      </c>
      <c r="D42" s="384" t="s">
        <v>520</v>
      </c>
      <c r="E42" s="372" t="s">
        <v>464</v>
      </c>
      <c r="F42" s="370">
        <v>19892</v>
      </c>
      <c r="G42" s="370">
        <v>310</v>
      </c>
      <c r="H42" s="385">
        <v>0</v>
      </c>
      <c r="I42" s="385">
        <v>0</v>
      </c>
      <c r="J42" s="372" t="s">
        <v>77</v>
      </c>
      <c r="K42" s="385">
        <v>1</v>
      </c>
      <c r="L42" s="385">
        <v>1</v>
      </c>
      <c r="M42" s="386">
        <v>1</v>
      </c>
    </row>
    <row r="43" spans="1:13" s="627" customFormat="1" ht="27" customHeight="1">
      <c r="A43" s="381" t="s">
        <v>332</v>
      </c>
      <c r="B43" s="382" t="s">
        <v>719</v>
      </c>
      <c r="C43" s="383">
        <v>0.2916666666666667</v>
      </c>
      <c r="D43" s="384" t="s">
        <v>92</v>
      </c>
      <c r="E43" s="372" t="s">
        <v>220</v>
      </c>
      <c r="F43" s="370">
        <v>10853</v>
      </c>
      <c r="G43" s="370">
        <v>255</v>
      </c>
      <c r="H43" s="385">
        <v>0</v>
      </c>
      <c r="I43" s="385">
        <v>0</v>
      </c>
      <c r="J43" s="372" t="s">
        <v>720</v>
      </c>
      <c r="K43" s="385">
        <v>2</v>
      </c>
      <c r="L43" s="385">
        <v>1</v>
      </c>
      <c r="M43" s="386">
        <v>3</v>
      </c>
    </row>
    <row r="44" spans="1:13" s="627" customFormat="1" ht="27" customHeight="1" thickBot="1">
      <c r="A44" s="388" t="s">
        <v>332</v>
      </c>
      <c r="B44" s="389" t="s">
        <v>721</v>
      </c>
      <c r="C44" s="390">
        <v>0.8506944444444445</v>
      </c>
      <c r="D44" s="391" t="s">
        <v>79</v>
      </c>
      <c r="E44" s="392" t="s">
        <v>221</v>
      </c>
      <c r="F44" s="367">
        <v>18881</v>
      </c>
      <c r="G44" s="367">
        <v>142</v>
      </c>
      <c r="H44" s="393">
        <v>0</v>
      </c>
      <c r="I44" s="393">
        <v>0</v>
      </c>
      <c r="J44" s="392" t="s">
        <v>722</v>
      </c>
      <c r="K44" s="393">
        <v>6</v>
      </c>
      <c r="L44" s="393">
        <v>4</v>
      </c>
      <c r="M44" s="394">
        <v>4</v>
      </c>
    </row>
    <row r="45" spans="1:13" s="325" customFormat="1" ht="27" customHeight="1">
      <c r="A45" s="395" t="s">
        <v>332</v>
      </c>
      <c r="B45" s="396" t="s">
        <v>723</v>
      </c>
      <c r="C45" s="397">
        <v>0.041666666666666664</v>
      </c>
      <c r="D45" s="398" t="s">
        <v>81</v>
      </c>
      <c r="E45" s="387" t="s">
        <v>593</v>
      </c>
      <c r="F45" s="399">
        <v>10058</v>
      </c>
      <c r="G45" s="399">
        <v>66</v>
      </c>
      <c r="H45" s="400">
        <v>0</v>
      </c>
      <c r="I45" s="400">
        <v>0</v>
      </c>
      <c r="J45" s="387" t="s">
        <v>77</v>
      </c>
      <c r="K45" s="400">
        <v>1</v>
      </c>
      <c r="L45" s="400">
        <v>0</v>
      </c>
      <c r="M45" s="401">
        <v>0</v>
      </c>
    </row>
    <row r="46" spans="1:13" s="325" customFormat="1" ht="27" customHeight="1">
      <c r="A46" s="381" t="s">
        <v>144</v>
      </c>
      <c r="B46" s="382" t="s">
        <v>589</v>
      </c>
      <c r="C46" s="383">
        <v>0.3958333333333333</v>
      </c>
      <c r="D46" s="384" t="s">
        <v>93</v>
      </c>
      <c r="E46" s="372" t="s">
        <v>598</v>
      </c>
      <c r="F46" s="370">
        <v>22371</v>
      </c>
      <c r="G46" s="370">
        <v>276</v>
      </c>
      <c r="H46" s="385">
        <v>0</v>
      </c>
      <c r="I46" s="385">
        <v>1</v>
      </c>
      <c r="J46" s="372" t="s">
        <v>591</v>
      </c>
      <c r="K46" s="385">
        <v>1</v>
      </c>
      <c r="L46" s="385">
        <v>1</v>
      </c>
      <c r="M46" s="386">
        <v>2</v>
      </c>
    </row>
    <row r="47" spans="1:13" s="628" customFormat="1" ht="27" customHeight="1" thickBot="1">
      <c r="A47" s="388" t="s">
        <v>332</v>
      </c>
      <c r="B47" s="389" t="s">
        <v>724</v>
      </c>
      <c r="C47" s="390">
        <v>0.9444444444444445</v>
      </c>
      <c r="D47" s="391" t="s">
        <v>79</v>
      </c>
      <c r="E47" s="392" t="s">
        <v>590</v>
      </c>
      <c r="F47" s="367">
        <v>15763</v>
      </c>
      <c r="G47" s="367">
        <v>143</v>
      </c>
      <c r="H47" s="393">
        <v>0</v>
      </c>
      <c r="I47" s="393">
        <v>0</v>
      </c>
      <c r="J47" s="392" t="s">
        <v>592</v>
      </c>
      <c r="K47" s="393">
        <v>1</v>
      </c>
      <c r="L47" s="393">
        <v>0</v>
      </c>
      <c r="M47" s="394">
        <v>0</v>
      </c>
    </row>
    <row r="48" ht="30.75" customHeight="1">
      <c r="A48" s="625"/>
    </row>
    <row r="49" spans="1:10" ht="32.25" customHeight="1">
      <c r="A49" s="325"/>
      <c r="B49" s="325"/>
      <c r="C49" s="325"/>
      <c r="D49" s="86"/>
      <c r="E49" s="86"/>
      <c r="F49" s="86"/>
      <c r="G49" s="86"/>
      <c r="J49" s="86"/>
    </row>
    <row r="50" spans="1:10" ht="30.75" customHeight="1">
      <c r="A50" s="86"/>
      <c r="B50" s="86"/>
      <c r="C50" s="86"/>
      <c r="D50" s="86"/>
      <c r="E50" s="86"/>
      <c r="F50" s="86"/>
      <c r="G50" s="86"/>
      <c r="J50" s="86"/>
    </row>
    <row r="51" spans="1:10" ht="30" customHeight="1">
      <c r="A51" s="86"/>
      <c r="B51" s="86"/>
      <c r="C51" s="86"/>
      <c r="D51" s="86"/>
      <c r="E51" s="86"/>
      <c r="F51" s="86"/>
      <c r="G51" s="86"/>
      <c r="J51" s="86"/>
    </row>
  </sheetData>
  <mergeCells count="1">
    <mergeCell ref="A1:M1"/>
  </mergeCells>
  <printOptions horizontalCentered="1" verticalCentered="1"/>
  <pageMargins left="0.6692913385826772" right="0.5905511811023623" top="0.984251968503937" bottom="0.984251968503937" header="0.5118110236220472" footer="0.5118110236220472"/>
  <pageSetup fitToHeight="1" fitToWidth="1" horizontalDpi="600" verticalDpi="600" orientation="portrait" paperSize="9" scale="62" r:id="rId1"/>
  <rowBreaks count="1" manualBreakCount="1">
    <brk id="2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view="pageBreakPreview" zoomScale="85" zoomScaleNormal="85" zoomScaleSheetLayoutView="85" workbookViewId="0" topLeftCell="A1">
      <pane ySplit="4" topLeftCell="BM5" activePane="bottomLeft" state="frozen"/>
      <selection pane="topLeft" activeCell="H25" sqref="H25"/>
      <selection pane="bottomLeft" activeCell="A2" sqref="A2"/>
    </sheetView>
  </sheetViews>
  <sheetFormatPr defaultColWidth="9.00390625" defaultRowHeight="13.5"/>
  <cols>
    <col min="1" max="1" width="8.75390625" style="87" customWidth="1"/>
    <col min="2" max="2" width="5.875" style="10" customWidth="1"/>
    <col min="3" max="3" width="9.125" style="10" customWidth="1"/>
    <col min="4" max="4" width="12.125" style="10" customWidth="1"/>
    <col min="5" max="5" width="11.00390625" style="10" bestFit="1" customWidth="1"/>
    <col min="6" max="6" width="11.00390625" style="10" customWidth="1"/>
    <col min="7" max="7" width="7.75390625" style="10" customWidth="1"/>
    <col min="8" max="8" width="6.00390625" style="10" customWidth="1"/>
    <col min="9" max="9" width="4.625" style="10" customWidth="1"/>
    <col min="10" max="10" width="14.375" style="10" bestFit="1" customWidth="1"/>
    <col min="11" max="11" width="5.625" style="10" customWidth="1"/>
    <col min="12" max="12" width="4.375" style="10" customWidth="1"/>
    <col min="13" max="13" width="16.125" style="10" bestFit="1" customWidth="1"/>
    <col min="14" max="14" width="6.75390625" style="10" bestFit="1" customWidth="1"/>
    <col min="15" max="15" width="4.00390625" style="10" bestFit="1" customWidth="1"/>
    <col min="16" max="16" width="3.25390625" style="10" bestFit="1" customWidth="1"/>
    <col min="17" max="17" width="15.00390625" style="10" bestFit="1" customWidth="1"/>
    <col min="18" max="19" width="6.125" style="10" bestFit="1" customWidth="1"/>
    <col min="20" max="20" width="15.50390625" style="10" bestFit="1" customWidth="1"/>
    <col min="21" max="21" width="20.625" style="10" customWidth="1"/>
    <col min="22" max="16384" width="9.00390625" style="10" customWidth="1"/>
  </cols>
  <sheetData>
    <row r="1" spans="1:21" s="72" customFormat="1" ht="17.25">
      <c r="A1" s="878" t="s">
        <v>603</v>
      </c>
      <c r="B1" s="878"/>
      <c r="C1" s="878"/>
      <c r="D1" s="878"/>
      <c r="E1" s="878"/>
      <c r="F1" s="878"/>
      <c r="G1" s="878"/>
      <c r="H1" s="878"/>
      <c r="I1" s="878"/>
      <c r="J1" s="878"/>
      <c r="K1" s="878"/>
      <c r="L1" s="878"/>
      <c r="M1" s="879" t="s">
        <v>416</v>
      </c>
      <c r="N1" s="879"/>
      <c r="O1" s="879"/>
      <c r="P1" s="879"/>
      <c r="Q1" s="879"/>
      <c r="R1" s="879"/>
      <c r="S1" s="879"/>
      <c r="T1" s="879"/>
      <c r="U1" s="879"/>
    </row>
    <row r="2" ht="17.25" customHeight="1" thickBot="1"/>
    <row r="3" spans="1:21" ht="21.75" customHeight="1">
      <c r="A3" s="880" t="s">
        <v>234</v>
      </c>
      <c r="B3" s="882" t="s">
        <v>245</v>
      </c>
      <c r="C3" s="884" t="s">
        <v>236</v>
      </c>
      <c r="D3" s="882" t="s">
        <v>233</v>
      </c>
      <c r="E3" s="886" t="s">
        <v>246</v>
      </c>
      <c r="F3" s="887"/>
      <c r="G3" s="887"/>
      <c r="H3" s="887"/>
      <c r="I3" s="887"/>
      <c r="J3" s="887"/>
      <c r="K3" s="887"/>
      <c r="L3" s="888"/>
      <c r="M3" s="882" t="s">
        <v>241</v>
      </c>
      <c r="N3" s="889" t="s">
        <v>122</v>
      </c>
      <c r="O3" s="891" t="s">
        <v>247</v>
      </c>
      <c r="P3" s="891" t="s">
        <v>248</v>
      </c>
      <c r="Q3" s="882" t="s">
        <v>249</v>
      </c>
      <c r="R3" s="895" t="s">
        <v>417</v>
      </c>
      <c r="S3" s="896"/>
      <c r="T3" s="882" t="s">
        <v>250</v>
      </c>
      <c r="U3" s="893" t="s">
        <v>251</v>
      </c>
    </row>
    <row r="4" spans="1:21" ht="50.25" customHeight="1" thickBot="1">
      <c r="A4" s="881"/>
      <c r="B4" s="883"/>
      <c r="C4" s="885"/>
      <c r="D4" s="883"/>
      <c r="E4" s="170" t="s">
        <v>252</v>
      </c>
      <c r="F4" s="169" t="s">
        <v>418</v>
      </c>
      <c r="G4" s="169" t="s">
        <v>415</v>
      </c>
      <c r="H4" s="169" t="s">
        <v>348</v>
      </c>
      <c r="I4" s="169" t="s">
        <v>253</v>
      </c>
      <c r="J4" s="169" t="s">
        <v>254</v>
      </c>
      <c r="K4" s="169" t="s">
        <v>255</v>
      </c>
      <c r="L4" s="169" t="s">
        <v>256</v>
      </c>
      <c r="M4" s="883"/>
      <c r="N4" s="890"/>
      <c r="O4" s="892"/>
      <c r="P4" s="892"/>
      <c r="Q4" s="883"/>
      <c r="R4" s="169" t="s">
        <v>419</v>
      </c>
      <c r="S4" s="169" t="s">
        <v>347</v>
      </c>
      <c r="T4" s="883"/>
      <c r="U4" s="894"/>
    </row>
    <row r="5" spans="1:21" s="88" customFormat="1" ht="34.5" customHeight="1">
      <c r="A5" s="644" t="s">
        <v>604</v>
      </c>
      <c r="B5" s="645">
        <v>0.7430555555555555</v>
      </c>
      <c r="C5" s="646" t="s">
        <v>78</v>
      </c>
      <c r="D5" s="435" t="s">
        <v>144</v>
      </c>
      <c r="E5" s="436" t="s">
        <v>220</v>
      </c>
      <c r="F5" s="436" t="s">
        <v>408</v>
      </c>
      <c r="G5" s="201" t="s">
        <v>729</v>
      </c>
      <c r="H5" s="647">
        <v>1</v>
      </c>
      <c r="I5" s="201">
        <v>150</v>
      </c>
      <c r="J5" s="648" t="s">
        <v>411</v>
      </c>
      <c r="K5" s="648" t="s">
        <v>113</v>
      </c>
      <c r="L5" s="201">
        <v>150</v>
      </c>
      <c r="M5" s="646" t="s">
        <v>635</v>
      </c>
      <c r="N5" s="201">
        <v>0</v>
      </c>
      <c r="O5" s="201">
        <v>88</v>
      </c>
      <c r="P5" s="201" t="s">
        <v>651</v>
      </c>
      <c r="Q5" s="201" t="s">
        <v>652</v>
      </c>
      <c r="R5" s="201" t="s">
        <v>653</v>
      </c>
      <c r="S5" s="201" t="s">
        <v>77</v>
      </c>
      <c r="T5" s="201" t="s">
        <v>646</v>
      </c>
      <c r="U5" s="641" t="s">
        <v>663</v>
      </c>
    </row>
    <row r="6" spans="1:21" s="88" customFormat="1" ht="34.5" customHeight="1">
      <c r="A6" s="180" t="s">
        <v>605</v>
      </c>
      <c r="B6" s="181">
        <v>0.3298611111111111</v>
      </c>
      <c r="C6" s="182" t="s">
        <v>80</v>
      </c>
      <c r="D6" s="183" t="s">
        <v>144</v>
      </c>
      <c r="E6" s="168" t="s">
        <v>220</v>
      </c>
      <c r="F6" s="168" t="s">
        <v>408</v>
      </c>
      <c r="G6" s="184" t="s">
        <v>730</v>
      </c>
      <c r="H6" s="185">
        <v>1</v>
      </c>
      <c r="I6" s="184">
        <v>38</v>
      </c>
      <c r="J6" s="186" t="s">
        <v>409</v>
      </c>
      <c r="K6" s="186" t="s">
        <v>113</v>
      </c>
      <c r="L6" s="184">
        <v>38</v>
      </c>
      <c r="M6" s="182" t="s">
        <v>467</v>
      </c>
      <c r="N6" s="184">
        <v>0</v>
      </c>
      <c r="O6" s="184">
        <v>78</v>
      </c>
      <c r="P6" s="184" t="s">
        <v>651</v>
      </c>
      <c r="Q6" s="184" t="s">
        <v>646</v>
      </c>
      <c r="R6" s="184" t="s">
        <v>77</v>
      </c>
      <c r="S6" s="184" t="s">
        <v>77</v>
      </c>
      <c r="T6" s="184" t="s">
        <v>263</v>
      </c>
      <c r="U6" s="187" t="s">
        <v>664</v>
      </c>
    </row>
    <row r="7" spans="1:21" s="88" customFormat="1" ht="34.5" customHeight="1">
      <c r="A7" s="180" t="s">
        <v>606</v>
      </c>
      <c r="B7" s="181">
        <v>0.2534722222222222</v>
      </c>
      <c r="C7" s="184" t="s">
        <v>414</v>
      </c>
      <c r="D7" s="183" t="s">
        <v>144</v>
      </c>
      <c r="E7" s="168" t="s">
        <v>220</v>
      </c>
      <c r="F7" s="168" t="s">
        <v>637</v>
      </c>
      <c r="G7" s="184" t="s">
        <v>729</v>
      </c>
      <c r="H7" s="185">
        <v>2</v>
      </c>
      <c r="I7" s="184">
        <v>108</v>
      </c>
      <c r="J7" s="186" t="s">
        <v>409</v>
      </c>
      <c r="K7" s="186" t="s">
        <v>114</v>
      </c>
      <c r="L7" s="184">
        <v>49</v>
      </c>
      <c r="M7" s="182" t="s">
        <v>77</v>
      </c>
      <c r="N7" s="184">
        <v>1</v>
      </c>
      <c r="O7" s="184">
        <v>80</v>
      </c>
      <c r="P7" s="184" t="s">
        <v>651</v>
      </c>
      <c r="Q7" s="184" t="s">
        <v>652</v>
      </c>
      <c r="R7" s="184" t="s">
        <v>653</v>
      </c>
      <c r="S7" s="188" t="s">
        <v>77</v>
      </c>
      <c r="T7" s="184" t="s">
        <v>263</v>
      </c>
      <c r="U7" s="187" t="s">
        <v>665</v>
      </c>
    </row>
    <row r="8" spans="1:21" s="88" customFormat="1" ht="34.5" customHeight="1">
      <c r="A8" s="180" t="s">
        <v>607</v>
      </c>
      <c r="B8" s="181">
        <v>0.6875</v>
      </c>
      <c r="C8" s="184" t="s">
        <v>84</v>
      </c>
      <c r="D8" s="183" t="s">
        <v>144</v>
      </c>
      <c r="E8" s="168" t="s">
        <v>639</v>
      </c>
      <c r="F8" s="168" t="s">
        <v>468</v>
      </c>
      <c r="G8" s="184" t="s">
        <v>731</v>
      </c>
      <c r="H8" s="185">
        <v>3</v>
      </c>
      <c r="I8" s="184">
        <v>4221</v>
      </c>
      <c r="J8" s="186" t="s">
        <v>738</v>
      </c>
      <c r="K8" s="186" t="s">
        <v>640</v>
      </c>
      <c r="L8" s="184">
        <v>0</v>
      </c>
      <c r="M8" s="182" t="s">
        <v>580</v>
      </c>
      <c r="N8" s="184">
        <v>0</v>
      </c>
      <c r="O8" s="184">
        <v>16</v>
      </c>
      <c r="P8" s="184" t="s">
        <v>654</v>
      </c>
      <c r="Q8" s="184" t="s">
        <v>655</v>
      </c>
      <c r="R8" s="184" t="s">
        <v>653</v>
      </c>
      <c r="S8" s="188" t="s">
        <v>656</v>
      </c>
      <c r="T8" s="184" t="s">
        <v>266</v>
      </c>
      <c r="U8" s="187" t="s">
        <v>266</v>
      </c>
    </row>
    <row r="9" spans="1:21" s="88" customFormat="1" ht="34.5" customHeight="1" thickBot="1">
      <c r="A9" s="649" t="s">
        <v>608</v>
      </c>
      <c r="B9" s="650">
        <v>0.5104166666666666</v>
      </c>
      <c r="C9" s="651" t="s">
        <v>636</v>
      </c>
      <c r="D9" s="652" t="s">
        <v>144</v>
      </c>
      <c r="E9" s="190" t="s">
        <v>220</v>
      </c>
      <c r="F9" s="190" t="s">
        <v>408</v>
      </c>
      <c r="G9" s="189" t="s">
        <v>730</v>
      </c>
      <c r="H9" s="203">
        <v>1</v>
      </c>
      <c r="I9" s="189">
        <v>116</v>
      </c>
      <c r="J9" s="653" t="s">
        <v>409</v>
      </c>
      <c r="K9" s="653" t="s">
        <v>113</v>
      </c>
      <c r="L9" s="189">
        <v>116</v>
      </c>
      <c r="M9" s="651" t="s">
        <v>77</v>
      </c>
      <c r="N9" s="189">
        <v>0</v>
      </c>
      <c r="O9" s="189">
        <v>71</v>
      </c>
      <c r="P9" s="189" t="s">
        <v>654</v>
      </c>
      <c r="Q9" s="189" t="s">
        <v>657</v>
      </c>
      <c r="R9" s="189" t="s">
        <v>653</v>
      </c>
      <c r="S9" s="654" t="s">
        <v>656</v>
      </c>
      <c r="T9" s="189" t="s">
        <v>263</v>
      </c>
      <c r="U9" s="655" t="s">
        <v>665</v>
      </c>
    </row>
    <row r="10" spans="1:21" s="88" customFormat="1" ht="34.5" customHeight="1">
      <c r="A10" s="644" t="s">
        <v>609</v>
      </c>
      <c r="B10" s="645">
        <v>0.2951388888888889</v>
      </c>
      <c r="C10" s="201" t="s">
        <v>79</v>
      </c>
      <c r="D10" s="435" t="s">
        <v>144</v>
      </c>
      <c r="E10" s="436" t="s">
        <v>221</v>
      </c>
      <c r="F10" s="436" t="s">
        <v>468</v>
      </c>
      <c r="G10" s="201" t="s">
        <v>731</v>
      </c>
      <c r="H10" s="647">
        <v>3</v>
      </c>
      <c r="I10" s="201">
        <v>1775</v>
      </c>
      <c r="J10" s="648" t="s">
        <v>642</v>
      </c>
      <c r="K10" s="648" t="s">
        <v>413</v>
      </c>
      <c r="L10" s="201">
        <v>4</v>
      </c>
      <c r="M10" s="646" t="s">
        <v>77</v>
      </c>
      <c r="N10" s="201">
        <v>0</v>
      </c>
      <c r="O10" s="201">
        <v>58</v>
      </c>
      <c r="P10" s="201" t="s">
        <v>654</v>
      </c>
      <c r="Q10" s="201" t="s">
        <v>655</v>
      </c>
      <c r="R10" s="201" t="s">
        <v>77</v>
      </c>
      <c r="S10" s="656" t="s">
        <v>77</v>
      </c>
      <c r="T10" s="201" t="s">
        <v>266</v>
      </c>
      <c r="U10" s="641" t="s">
        <v>266</v>
      </c>
    </row>
    <row r="11" spans="1:21" s="88" customFormat="1" ht="34.5" customHeight="1">
      <c r="A11" s="180" t="s">
        <v>610</v>
      </c>
      <c r="B11" s="181">
        <v>0.003472222222222222</v>
      </c>
      <c r="C11" s="182" t="s">
        <v>85</v>
      </c>
      <c r="D11" s="183" t="s">
        <v>144</v>
      </c>
      <c r="E11" s="168" t="s">
        <v>220</v>
      </c>
      <c r="F11" s="168" t="s">
        <v>637</v>
      </c>
      <c r="G11" s="184" t="s">
        <v>730</v>
      </c>
      <c r="H11" s="185">
        <v>1</v>
      </c>
      <c r="I11" s="184">
        <v>61</v>
      </c>
      <c r="J11" s="186" t="s">
        <v>409</v>
      </c>
      <c r="K11" s="186" t="s">
        <v>113</v>
      </c>
      <c r="L11" s="184">
        <v>61</v>
      </c>
      <c r="M11" s="182" t="s">
        <v>77</v>
      </c>
      <c r="N11" s="184">
        <v>0</v>
      </c>
      <c r="O11" s="184">
        <v>72</v>
      </c>
      <c r="P11" s="184" t="s">
        <v>651</v>
      </c>
      <c r="Q11" s="184" t="s">
        <v>652</v>
      </c>
      <c r="R11" s="184" t="s">
        <v>77</v>
      </c>
      <c r="S11" s="188" t="s">
        <v>658</v>
      </c>
      <c r="T11" s="184" t="s">
        <v>263</v>
      </c>
      <c r="U11" s="187" t="s">
        <v>666</v>
      </c>
    </row>
    <row r="12" spans="1:21" s="88" customFormat="1" ht="34.5" customHeight="1">
      <c r="A12" s="180" t="s">
        <v>611</v>
      </c>
      <c r="B12" s="181">
        <v>0.9152777777777777</v>
      </c>
      <c r="C12" s="182" t="s">
        <v>78</v>
      </c>
      <c r="D12" s="183" t="s">
        <v>144</v>
      </c>
      <c r="E12" s="168" t="s">
        <v>220</v>
      </c>
      <c r="F12" s="168" t="s">
        <v>408</v>
      </c>
      <c r="G12" s="184" t="s">
        <v>729</v>
      </c>
      <c r="H12" s="185">
        <v>1</v>
      </c>
      <c r="I12" s="184">
        <v>141</v>
      </c>
      <c r="J12" s="186" t="s">
        <v>643</v>
      </c>
      <c r="K12" s="186" t="s">
        <v>640</v>
      </c>
      <c r="L12" s="184">
        <v>0</v>
      </c>
      <c r="M12" s="182" t="s">
        <v>470</v>
      </c>
      <c r="N12" s="184">
        <v>0</v>
      </c>
      <c r="O12" s="184">
        <v>59</v>
      </c>
      <c r="P12" s="184" t="s">
        <v>651</v>
      </c>
      <c r="Q12" s="184" t="s">
        <v>652</v>
      </c>
      <c r="R12" s="184" t="s">
        <v>653</v>
      </c>
      <c r="S12" s="188" t="s">
        <v>659</v>
      </c>
      <c r="T12" s="184" t="s">
        <v>265</v>
      </c>
      <c r="U12" s="187" t="s">
        <v>667</v>
      </c>
    </row>
    <row r="13" spans="1:21" s="88" customFormat="1" ht="34.5" customHeight="1">
      <c r="A13" s="180" t="s">
        <v>612</v>
      </c>
      <c r="B13" s="181">
        <v>0.20486111111111113</v>
      </c>
      <c r="C13" s="182" t="s">
        <v>456</v>
      </c>
      <c r="D13" s="183" t="s">
        <v>144</v>
      </c>
      <c r="E13" s="168" t="s">
        <v>220</v>
      </c>
      <c r="F13" s="168" t="s">
        <v>408</v>
      </c>
      <c r="G13" s="184" t="s">
        <v>729</v>
      </c>
      <c r="H13" s="185">
        <v>2</v>
      </c>
      <c r="I13" s="184">
        <v>128</v>
      </c>
      <c r="J13" s="186" t="s">
        <v>409</v>
      </c>
      <c r="K13" s="186" t="s">
        <v>113</v>
      </c>
      <c r="L13" s="184">
        <v>128</v>
      </c>
      <c r="M13" s="182" t="s">
        <v>77</v>
      </c>
      <c r="N13" s="184">
        <v>1</v>
      </c>
      <c r="O13" s="184">
        <v>88</v>
      </c>
      <c r="P13" s="184" t="s">
        <v>651</v>
      </c>
      <c r="Q13" s="184" t="s">
        <v>652</v>
      </c>
      <c r="R13" s="184" t="s">
        <v>660</v>
      </c>
      <c r="S13" s="188" t="s">
        <v>77</v>
      </c>
      <c r="T13" s="184" t="s">
        <v>263</v>
      </c>
      <c r="U13" s="187" t="s">
        <v>668</v>
      </c>
    </row>
    <row r="14" spans="1:21" s="88" customFormat="1" ht="34.5" customHeight="1" thickBot="1">
      <c r="A14" s="191" t="s">
        <v>613</v>
      </c>
      <c r="B14" s="192">
        <v>0.5520833333333334</v>
      </c>
      <c r="C14" s="193" t="s">
        <v>84</v>
      </c>
      <c r="D14" s="194" t="s">
        <v>144</v>
      </c>
      <c r="E14" s="195" t="s">
        <v>220</v>
      </c>
      <c r="F14" s="195" t="s">
        <v>408</v>
      </c>
      <c r="G14" s="196" t="s">
        <v>730</v>
      </c>
      <c r="H14" s="197">
        <v>1</v>
      </c>
      <c r="I14" s="196">
        <v>72</v>
      </c>
      <c r="J14" s="198" t="s">
        <v>409</v>
      </c>
      <c r="K14" s="198" t="s">
        <v>113</v>
      </c>
      <c r="L14" s="196">
        <v>72</v>
      </c>
      <c r="M14" s="193" t="s">
        <v>77</v>
      </c>
      <c r="N14" s="196">
        <v>0</v>
      </c>
      <c r="O14" s="196">
        <v>84</v>
      </c>
      <c r="P14" s="196" t="s">
        <v>651</v>
      </c>
      <c r="Q14" s="196" t="s">
        <v>652</v>
      </c>
      <c r="R14" s="196" t="s">
        <v>77</v>
      </c>
      <c r="S14" s="199" t="s">
        <v>656</v>
      </c>
      <c r="T14" s="196" t="s">
        <v>263</v>
      </c>
      <c r="U14" s="200" t="s">
        <v>669</v>
      </c>
    </row>
    <row r="15" spans="1:21" s="88" customFormat="1" ht="34.5" customHeight="1">
      <c r="A15" s="171" t="s">
        <v>614</v>
      </c>
      <c r="B15" s="172">
        <v>0.6493055555555556</v>
      </c>
      <c r="C15" s="173" t="s">
        <v>79</v>
      </c>
      <c r="D15" s="174" t="s">
        <v>144</v>
      </c>
      <c r="E15" s="175" t="s">
        <v>220</v>
      </c>
      <c r="F15" s="175" t="s">
        <v>408</v>
      </c>
      <c r="G15" s="176" t="s">
        <v>729</v>
      </c>
      <c r="H15" s="177">
        <v>2</v>
      </c>
      <c r="I15" s="176">
        <v>140</v>
      </c>
      <c r="J15" s="178" t="s">
        <v>409</v>
      </c>
      <c r="K15" s="178" t="s">
        <v>114</v>
      </c>
      <c r="L15" s="176">
        <v>37</v>
      </c>
      <c r="M15" s="173" t="s">
        <v>77</v>
      </c>
      <c r="N15" s="176">
        <v>0</v>
      </c>
      <c r="O15" s="176">
        <v>49</v>
      </c>
      <c r="P15" s="176" t="s">
        <v>651</v>
      </c>
      <c r="Q15" s="176" t="s">
        <v>661</v>
      </c>
      <c r="R15" s="176" t="s">
        <v>77</v>
      </c>
      <c r="S15" s="202" t="s">
        <v>656</v>
      </c>
      <c r="T15" s="176" t="s">
        <v>646</v>
      </c>
      <c r="U15" s="179" t="s">
        <v>663</v>
      </c>
    </row>
    <row r="16" spans="1:21" s="88" customFormat="1" ht="34.5" customHeight="1">
      <c r="A16" s="180" t="s">
        <v>615</v>
      </c>
      <c r="B16" s="181">
        <v>0.4791666666666667</v>
      </c>
      <c r="C16" s="182" t="s">
        <v>84</v>
      </c>
      <c r="D16" s="183" t="s">
        <v>146</v>
      </c>
      <c r="E16" s="168" t="s">
        <v>644</v>
      </c>
      <c r="F16" s="168"/>
      <c r="G16" s="184"/>
      <c r="H16" s="185"/>
      <c r="I16" s="184"/>
      <c r="J16" s="186" t="s">
        <v>410</v>
      </c>
      <c r="K16" s="186"/>
      <c r="L16" s="184"/>
      <c r="M16" s="182" t="s">
        <v>580</v>
      </c>
      <c r="N16" s="184">
        <v>0</v>
      </c>
      <c r="O16" s="184">
        <v>54</v>
      </c>
      <c r="P16" s="184" t="s">
        <v>651</v>
      </c>
      <c r="Q16" s="184" t="s">
        <v>655</v>
      </c>
      <c r="R16" s="184" t="s">
        <v>653</v>
      </c>
      <c r="S16" s="188" t="s">
        <v>656</v>
      </c>
      <c r="T16" s="184" t="s">
        <v>266</v>
      </c>
      <c r="U16" s="187" t="s">
        <v>266</v>
      </c>
    </row>
    <row r="17" spans="1:21" s="88" customFormat="1" ht="34.5" customHeight="1">
      <c r="A17" s="180" t="s">
        <v>616</v>
      </c>
      <c r="B17" s="181">
        <v>0</v>
      </c>
      <c r="C17" s="184" t="s">
        <v>79</v>
      </c>
      <c r="D17" s="183" t="s">
        <v>144</v>
      </c>
      <c r="E17" s="168" t="s">
        <v>220</v>
      </c>
      <c r="F17" s="168" t="s">
        <v>408</v>
      </c>
      <c r="G17" s="184" t="s">
        <v>638</v>
      </c>
      <c r="H17" s="185">
        <v>1</v>
      </c>
      <c r="I17" s="184">
        <v>262</v>
      </c>
      <c r="J17" s="186" t="s">
        <v>77</v>
      </c>
      <c r="K17" s="186" t="s">
        <v>413</v>
      </c>
      <c r="L17" s="184">
        <v>2</v>
      </c>
      <c r="M17" s="182" t="s">
        <v>77</v>
      </c>
      <c r="N17" s="184">
        <v>0</v>
      </c>
      <c r="O17" s="184">
        <v>79</v>
      </c>
      <c r="P17" s="184" t="s">
        <v>654</v>
      </c>
      <c r="Q17" s="184" t="s">
        <v>661</v>
      </c>
      <c r="R17" s="184" t="s">
        <v>653</v>
      </c>
      <c r="S17" s="188" t="s">
        <v>656</v>
      </c>
      <c r="T17" s="184" t="s">
        <v>265</v>
      </c>
      <c r="U17" s="187" t="s">
        <v>646</v>
      </c>
    </row>
    <row r="18" spans="1:21" s="88" customFormat="1" ht="34.5" customHeight="1">
      <c r="A18" s="180" t="s">
        <v>617</v>
      </c>
      <c r="B18" s="181">
        <v>0.14583333333333334</v>
      </c>
      <c r="C18" s="182" t="s">
        <v>80</v>
      </c>
      <c r="D18" s="183" t="s">
        <v>144</v>
      </c>
      <c r="E18" s="168" t="s">
        <v>221</v>
      </c>
      <c r="F18" s="168" t="s">
        <v>468</v>
      </c>
      <c r="G18" s="184" t="s">
        <v>732</v>
      </c>
      <c r="H18" s="185"/>
      <c r="I18" s="184">
        <v>1296</v>
      </c>
      <c r="J18" s="186" t="s">
        <v>645</v>
      </c>
      <c r="K18" s="186" t="s">
        <v>640</v>
      </c>
      <c r="L18" s="184">
        <v>0</v>
      </c>
      <c r="M18" s="182" t="s">
        <v>470</v>
      </c>
      <c r="N18" s="184">
        <v>0</v>
      </c>
      <c r="O18" s="184">
        <v>48</v>
      </c>
      <c r="P18" s="184" t="s">
        <v>654</v>
      </c>
      <c r="Q18" s="184" t="s">
        <v>655</v>
      </c>
      <c r="R18" s="184" t="s">
        <v>653</v>
      </c>
      <c r="S18" s="184" t="s">
        <v>77</v>
      </c>
      <c r="T18" s="184" t="s">
        <v>266</v>
      </c>
      <c r="U18" s="187" t="s">
        <v>266</v>
      </c>
    </row>
    <row r="19" spans="1:21" s="88" customFormat="1" ht="34.5" customHeight="1" thickBot="1">
      <c r="A19" s="649" t="s">
        <v>670</v>
      </c>
      <c r="B19" s="650">
        <v>0</v>
      </c>
      <c r="C19" s="651" t="s">
        <v>80</v>
      </c>
      <c r="D19" s="652" t="s">
        <v>144</v>
      </c>
      <c r="E19" s="190" t="s">
        <v>220</v>
      </c>
      <c r="F19" s="190" t="s">
        <v>408</v>
      </c>
      <c r="G19" s="189" t="s">
        <v>729</v>
      </c>
      <c r="H19" s="203">
        <v>1</v>
      </c>
      <c r="I19" s="189">
        <v>245</v>
      </c>
      <c r="J19" s="653" t="s">
        <v>646</v>
      </c>
      <c r="K19" s="653" t="s">
        <v>113</v>
      </c>
      <c r="L19" s="189">
        <v>245</v>
      </c>
      <c r="M19" s="651" t="s">
        <v>77</v>
      </c>
      <c r="N19" s="189">
        <v>0</v>
      </c>
      <c r="O19" s="189">
        <v>83</v>
      </c>
      <c r="P19" s="189" t="s">
        <v>654</v>
      </c>
      <c r="Q19" s="189" t="s">
        <v>646</v>
      </c>
      <c r="R19" s="189" t="s">
        <v>77</v>
      </c>
      <c r="S19" s="189" t="s">
        <v>77</v>
      </c>
      <c r="T19" s="189" t="s">
        <v>263</v>
      </c>
      <c r="U19" s="655" t="s">
        <v>668</v>
      </c>
    </row>
    <row r="20" spans="1:21" s="88" customFormat="1" ht="34.5" customHeight="1">
      <c r="A20" s="644" t="s">
        <v>618</v>
      </c>
      <c r="B20" s="645">
        <v>0</v>
      </c>
      <c r="C20" s="646" t="s">
        <v>80</v>
      </c>
      <c r="D20" s="435" t="s">
        <v>144</v>
      </c>
      <c r="E20" s="436" t="s">
        <v>220</v>
      </c>
      <c r="F20" s="436" t="s">
        <v>408</v>
      </c>
      <c r="G20" s="201" t="s">
        <v>729</v>
      </c>
      <c r="H20" s="647">
        <v>1</v>
      </c>
      <c r="I20" s="201">
        <v>245</v>
      </c>
      <c r="J20" s="648" t="s">
        <v>646</v>
      </c>
      <c r="K20" s="648" t="s">
        <v>113</v>
      </c>
      <c r="L20" s="201">
        <v>245</v>
      </c>
      <c r="M20" s="646" t="s">
        <v>77</v>
      </c>
      <c r="N20" s="201">
        <v>0</v>
      </c>
      <c r="O20" s="201">
        <v>59</v>
      </c>
      <c r="P20" s="201" t="s">
        <v>651</v>
      </c>
      <c r="Q20" s="201" t="s">
        <v>646</v>
      </c>
      <c r="R20" s="201" t="s">
        <v>77</v>
      </c>
      <c r="S20" s="656" t="s">
        <v>77</v>
      </c>
      <c r="T20" s="201" t="s">
        <v>263</v>
      </c>
      <c r="U20" s="641" t="s">
        <v>664</v>
      </c>
    </row>
    <row r="21" spans="1:21" s="88" customFormat="1" ht="34.5" customHeight="1">
      <c r="A21" s="180" t="s">
        <v>619</v>
      </c>
      <c r="B21" s="181">
        <v>0.6145833333333334</v>
      </c>
      <c r="C21" s="182" t="s">
        <v>414</v>
      </c>
      <c r="D21" s="183" t="s">
        <v>144</v>
      </c>
      <c r="E21" s="168" t="s">
        <v>220</v>
      </c>
      <c r="F21" s="168" t="s">
        <v>408</v>
      </c>
      <c r="G21" s="184" t="s">
        <v>638</v>
      </c>
      <c r="H21" s="185">
        <v>1</v>
      </c>
      <c r="I21" s="184">
        <v>103</v>
      </c>
      <c r="J21" s="186" t="s">
        <v>409</v>
      </c>
      <c r="K21" s="186" t="s">
        <v>114</v>
      </c>
      <c r="L21" s="184">
        <v>67</v>
      </c>
      <c r="M21" s="182" t="s">
        <v>77</v>
      </c>
      <c r="N21" s="184">
        <v>1</v>
      </c>
      <c r="O21" s="184">
        <v>101</v>
      </c>
      <c r="P21" s="184" t="s">
        <v>654</v>
      </c>
      <c r="Q21" s="184" t="s">
        <v>657</v>
      </c>
      <c r="R21" s="184" t="s">
        <v>653</v>
      </c>
      <c r="S21" s="184" t="s">
        <v>77</v>
      </c>
      <c r="T21" s="184" t="s">
        <v>263</v>
      </c>
      <c r="U21" s="187" t="s">
        <v>671</v>
      </c>
    </row>
    <row r="22" spans="1:21" s="88" customFormat="1" ht="34.5" customHeight="1">
      <c r="A22" s="340" t="s">
        <v>620</v>
      </c>
      <c r="B22" s="341">
        <v>0.12847222222222224</v>
      </c>
      <c r="C22" s="342" t="s">
        <v>80</v>
      </c>
      <c r="D22" s="343" t="s">
        <v>407</v>
      </c>
      <c r="E22" s="168"/>
      <c r="F22" s="168"/>
      <c r="G22" s="184"/>
      <c r="H22" s="345"/>
      <c r="I22" s="344"/>
      <c r="J22" s="346" t="s">
        <v>412</v>
      </c>
      <c r="K22" s="346"/>
      <c r="L22" s="344"/>
      <c r="M22" s="342" t="s">
        <v>580</v>
      </c>
      <c r="N22" s="344">
        <v>0</v>
      </c>
      <c r="O22" s="344">
        <v>47</v>
      </c>
      <c r="P22" s="344" t="s">
        <v>654</v>
      </c>
      <c r="Q22" s="344" t="s">
        <v>655</v>
      </c>
      <c r="R22" s="344" t="s">
        <v>653</v>
      </c>
      <c r="S22" s="344" t="s">
        <v>77</v>
      </c>
      <c r="T22" s="344" t="s">
        <v>266</v>
      </c>
      <c r="U22" s="347" t="s">
        <v>266</v>
      </c>
    </row>
    <row r="23" spans="1:22" s="88" customFormat="1" ht="34.5" customHeight="1">
      <c r="A23" s="340" t="s">
        <v>621</v>
      </c>
      <c r="B23" s="341">
        <v>0.6458333333333334</v>
      </c>
      <c r="C23" s="342" t="s">
        <v>80</v>
      </c>
      <c r="D23" s="343" t="s">
        <v>144</v>
      </c>
      <c r="E23" s="168" t="s">
        <v>220</v>
      </c>
      <c r="F23" s="168" t="s">
        <v>408</v>
      </c>
      <c r="G23" s="184" t="s">
        <v>729</v>
      </c>
      <c r="H23" s="345">
        <v>2</v>
      </c>
      <c r="I23" s="344">
        <v>226</v>
      </c>
      <c r="J23" s="346" t="s">
        <v>409</v>
      </c>
      <c r="K23" s="346" t="s">
        <v>113</v>
      </c>
      <c r="L23" s="344">
        <v>226</v>
      </c>
      <c r="M23" s="342" t="s">
        <v>77</v>
      </c>
      <c r="N23" s="344">
        <v>2</v>
      </c>
      <c r="O23" s="344">
        <v>4</v>
      </c>
      <c r="P23" s="344" t="s">
        <v>651</v>
      </c>
      <c r="Q23" s="344" t="s">
        <v>657</v>
      </c>
      <c r="R23" s="344" t="s">
        <v>77</v>
      </c>
      <c r="S23" s="344" t="s">
        <v>656</v>
      </c>
      <c r="T23" s="344" t="s">
        <v>263</v>
      </c>
      <c r="U23" s="347" t="s">
        <v>672</v>
      </c>
      <c r="V23" s="89"/>
    </row>
    <row r="24" spans="1:22" s="88" customFormat="1" ht="34.5" customHeight="1" thickBot="1">
      <c r="A24" s="349" t="s">
        <v>622</v>
      </c>
      <c r="B24" s="350">
        <v>0.8645833333333334</v>
      </c>
      <c r="C24" s="353" t="s">
        <v>87</v>
      </c>
      <c r="D24" s="352" t="s">
        <v>144</v>
      </c>
      <c r="E24" s="195" t="s">
        <v>220</v>
      </c>
      <c r="F24" s="195" t="s">
        <v>408</v>
      </c>
      <c r="G24" s="196" t="s">
        <v>729</v>
      </c>
      <c r="H24" s="354">
        <v>1</v>
      </c>
      <c r="I24" s="353">
        <v>120</v>
      </c>
      <c r="J24" s="355" t="s">
        <v>411</v>
      </c>
      <c r="K24" s="355" t="s">
        <v>113</v>
      </c>
      <c r="L24" s="353">
        <v>120</v>
      </c>
      <c r="M24" s="351" t="s">
        <v>77</v>
      </c>
      <c r="N24" s="353">
        <v>0</v>
      </c>
      <c r="O24" s="353">
        <v>79</v>
      </c>
      <c r="P24" s="353" t="s">
        <v>651</v>
      </c>
      <c r="Q24" s="353" t="s">
        <v>652</v>
      </c>
      <c r="R24" s="353" t="s">
        <v>660</v>
      </c>
      <c r="S24" s="356" t="s">
        <v>77</v>
      </c>
      <c r="T24" s="353" t="s">
        <v>263</v>
      </c>
      <c r="U24" s="357" t="s">
        <v>665</v>
      </c>
      <c r="V24" s="89"/>
    </row>
    <row r="25" spans="1:21" s="88" customFormat="1" ht="34.5" customHeight="1">
      <c r="A25" s="332" t="s">
        <v>623</v>
      </c>
      <c r="B25" s="333">
        <v>0.3263888888888889</v>
      </c>
      <c r="C25" s="336" t="s">
        <v>82</v>
      </c>
      <c r="D25" s="335" t="s">
        <v>144</v>
      </c>
      <c r="E25" s="175" t="s">
        <v>220</v>
      </c>
      <c r="F25" s="175" t="s">
        <v>408</v>
      </c>
      <c r="G25" s="176" t="s">
        <v>729</v>
      </c>
      <c r="H25" s="337">
        <v>1</v>
      </c>
      <c r="I25" s="336">
        <v>280</v>
      </c>
      <c r="J25" s="338" t="s">
        <v>409</v>
      </c>
      <c r="K25" s="338" t="s">
        <v>114</v>
      </c>
      <c r="L25" s="336">
        <v>165</v>
      </c>
      <c r="M25" s="334" t="s">
        <v>77</v>
      </c>
      <c r="N25" s="336">
        <v>0</v>
      </c>
      <c r="O25" s="336">
        <v>52</v>
      </c>
      <c r="P25" s="336" t="s">
        <v>651</v>
      </c>
      <c r="Q25" s="336" t="s">
        <v>652</v>
      </c>
      <c r="R25" s="336" t="s">
        <v>662</v>
      </c>
      <c r="S25" s="359" t="s">
        <v>77</v>
      </c>
      <c r="T25" s="336" t="s">
        <v>646</v>
      </c>
      <c r="U25" s="339" t="s">
        <v>673</v>
      </c>
    </row>
    <row r="26" spans="1:21" s="88" customFormat="1" ht="34.5" customHeight="1">
      <c r="A26" s="340" t="s">
        <v>624</v>
      </c>
      <c r="B26" s="341">
        <v>0.08333333333333333</v>
      </c>
      <c r="C26" s="342" t="s">
        <v>84</v>
      </c>
      <c r="D26" s="343" t="s">
        <v>144</v>
      </c>
      <c r="E26" s="168" t="s">
        <v>220</v>
      </c>
      <c r="F26" s="168" t="s">
        <v>408</v>
      </c>
      <c r="G26" s="184" t="s">
        <v>638</v>
      </c>
      <c r="H26" s="345">
        <v>1</v>
      </c>
      <c r="I26" s="344">
        <v>73</v>
      </c>
      <c r="J26" s="346" t="s">
        <v>411</v>
      </c>
      <c r="K26" s="346" t="s">
        <v>113</v>
      </c>
      <c r="L26" s="344">
        <v>73</v>
      </c>
      <c r="M26" s="342" t="s">
        <v>77</v>
      </c>
      <c r="N26" s="344">
        <v>0</v>
      </c>
      <c r="O26" s="344">
        <v>39</v>
      </c>
      <c r="P26" s="344" t="s">
        <v>651</v>
      </c>
      <c r="Q26" s="344" t="s">
        <v>657</v>
      </c>
      <c r="R26" s="344" t="s">
        <v>660</v>
      </c>
      <c r="S26" s="348" t="s">
        <v>659</v>
      </c>
      <c r="T26" s="344" t="s">
        <v>263</v>
      </c>
      <c r="U26" s="347" t="s">
        <v>664</v>
      </c>
    </row>
    <row r="27" spans="1:21" s="88" customFormat="1" ht="34.5" customHeight="1">
      <c r="A27" s="340" t="s">
        <v>625</v>
      </c>
      <c r="B27" s="341">
        <v>0.8958333333333334</v>
      </c>
      <c r="C27" s="344" t="s">
        <v>87</v>
      </c>
      <c r="D27" s="343" t="s">
        <v>144</v>
      </c>
      <c r="E27" s="168" t="s">
        <v>220</v>
      </c>
      <c r="F27" s="168" t="s">
        <v>408</v>
      </c>
      <c r="G27" s="184" t="s">
        <v>730</v>
      </c>
      <c r="H27" s="345">
        <v>1</v>
      </c>
      <c r="I27" s="344">
        <v>87</v>
      </c>
      <c r="J27" s="346" t="s">
        <v>409</v>
      </c>
      <c r="K27" s="346" t="s">
        <v>113</v>
      </c>
      <c r="L27" s="344">
        <v>87</v>
      </c>
      <c r="M27" s="342" t="s">
        <v>469</v>
      </c>
      <c r="N27" s="344">
        <v>0</v>
      </c>
      <c r="O27" s="344">
        <v>75</v>
      </c>
      <c r="P27" s="344" t="s">
        <v>651</v>
      </c>
      <c r="Q27" s="344" t="s">
        <v>652</v>
      </c>
      <c r="R27" s="344" t="s">
        <v>653</v>
      </c>
      <c r="S27" s="348" t="s">
        <v>77</v>
      </c>
      <c r="T27" s="344" t="s">
        <v>646</v>
      </c>
      <c r="U27" s="347" t="s">
        <v>646</v>
      </c>
    </row>
    <row r="28" spans="1:21" s="88" customFormat="1" ht="34.5" customHeight="1">
      <c r="A28" s="340" t="s">
        <v>626</v>
      </c>
      <c r="B28" s="341">
        <v>0.11805555555555557</v>
      </c>
      <c r="C28" s="342" t="s">
        <v>79</v>
      </c>
      <c r="D28" s="343" t="s">
        <v>144</v>
      </c>
      <c r="E28" s="168" t="s">
        <v>220</v>
      </c>
      <c r="F28" s="168" t="s">
        <v>408</v>
      </c>
      <c r="G28" s="184" t="s">
        <v>729</v>
      </c>
      <c r="H28" s="345">
        <v>1</v>
      </c>
      <c r="I28" s="344">
        <v>215</v>
      </c>
      <c r="J28" s="346" t="s">
        <v>409</v>
      </c>
      <c r="K28" s="346" t="s">
        <v>113</v>
      </c>
      <c r="L28" s="344">
        <v>215</v>
      </c>
      <c r="M28" s="342" t="s">
        <v>77</v>
      </c>
      <c r="N28" s="344">
        <v>0</v>
      </c>
      <c r="O28" s="344">
        <v>35</v>
      </c>
      <c r="P28" s="344" t="s">
        <v>654</v>
      </c>
      <c r="Q28" s="344" t="s">
        <v>655</v>
      </c>
      <c r="R28" s="344" t="s">
        <v>653</v>
      </c>
      <c r="S28" s="348" t="s">
        <v>656</v>
      </c>
      <c r="T28" s="344" t="s">
        <v>266</v>
      </c>
      <c r="U28" s="347" t="s">
        <v>266</v>
      </c>
    </row>
    <row r="29" spans="1:23" s="88" customFormat="1" ht="34.5" customHeight="1" thickBot="1">
      <c r="A29" s="657" t="s">
        <v>627</v>
      </c>
      <c r="B29" s="658">
        <v>0.5902777777777778</v>
      </c>
      <c r="C29" s="659" t="s">
        <v>96</v>
      </c>
      <c r="D29" s="660" t="s">
        <v>146</v>
      </c>
      <c r="E29" s="190"/>
      <c r="F29" s="190"/>
      <c r="G29" s="189"/>
      <c r="H29" s="360"/>
      <c r="I29" s="661"/>
      <c r="J29" s="662" t="s">
        <v>647</v>
      </c>
      <c r="K29" s="662"/>
      <c r="L29" s="661"/>
      <c r="M29" s="659" t="s">
        <v>470</v>
      </c>
      <c r="N29" s="661">
        <v>0</v>
      </c>
      <c r="O29" s="661">
        <v>73</v>
      </c>
      <c r="P29" s="661" t="s">
        <v>651</v>
      </c>
      <c r="Q29" s="661" t="s">
        <v>655</v>
      </c>
      <c r="R29" s="661" t="s">
        <v>653</v>
      </c>
      <c r="S29" s="663" t="s">
        <v>77</v>
      </c>
      <c r="T29" s="661" t="s">
        <v>266</v>
      </c>
      <c r="U29" s="664" t="s">
        <v>266</v>
      </c>
      <c r="W29" s="204"/>
    </row>
    <row r="30" spans="1:21" s="88" customFormat="1" ht="34.5" customHeight="1">
      <c r="A30" s="665" t="s">
        <v>628</v>
      </c>
      <c r="B30" s="666">
        <v>0.0020833333333333333</v>
      </c>
      <c r="C30" s="667" t="s">
        <v>78</v>
      </c>
      <c r="D30" s="668" t="s">
        <v>144</v>
      </c>
      <c r="E30" s="436" t="s">
        <v>220</v>
      </c>
      <c r="F30" s="436" t="s">
        <v>408</v>
      </c>
      <c r="G30" s="201" t="s">
        <v>729</v>
      </c>
      <c r="H30" s="669"/>
      <c r="I30" s="358">
        <v>121</v>
      </c>
      <c r="J30" s="670" t="s">
        <v>411</v>
      </c>
      <c r="K30" s="670" t="s">
        <v>113</v>
      </c>
      <c r="L30" s="358">
        <v>121</v>
      </c>
      <c r="M30" s="667" t="s">
        <v>77</v>
      </c>
      <c r="N30" s="358">
        <v>0</v>
      </c>
      <c r="O30" s="358">
        <v>83</v>
      </c>
      <c r="P30" s="358" t="s">
        <v>651</v>
      </c>
      <c r="Q30" s="358" t="s">
        <v>652</v>
      </c>
      <c r="R30" s="358" t="s">
        <v>77</v>
      </c>
      <c r="S30" s="671" t="s">
        <v>77</v>
      </c>
      <c r="T30" s="358" t="s">
        <v>263</v>
      </c>
      <c r="U30" s="672" t="s">
        <v>646</v>
      </c>
    </row>
    <row r="31" spans="1:21" s="88" customFormat="1" ht="34.5" customHeight="1">
      <c r="A31" s="340" t="s">
        <v>629</v>
      </c>
      <c r="B31" s="341">
        <v>0.04861111111111111</v>
      </c>
      <c r="C31" s="342" t="s">
        <v>84</v>
      </c>
      <c r="D31" s="343" t="s">
        <v>144</v>
      </c>
      <c r="E31" s="168" t="s">
        <v>735</v>
      </c>
      <c r="F31" s="168" t="s">
        <v>648</v>
      </c>
      <c r="G31" s="184" t="s">
        <v>729</v>
      </c>
      <c r="H31" s="345">
        <v>2</v>
      </c>
      <c r="I31" s="344">
        <v>184</v>
      </c>
      <c r="J31" s="346" t="s">
        <v>409</v>
      </c>
      <c r="K31" s="346" t="s">
        <v>114</v>
      </c>
      <c r="L31" s="344">
        <v>126</v>
      </c>
      <c r="M31" s="342" t="s">
        <v>465</v>
      </c>
      <c r="N31" s="344">
        <v>2</v>
      </c>
      <c r="O31" s="344">
        <v>48</v>
      </c>
      <c r="P31" s="344" t="s">
        <v>654</v>
      </c>
      <c r="Q31" s="344" t="s">
        <v>652</v>
      </c>
      <c r="R31" s="344" t="s">
        <v>653</v>
      </c>
      <c r="S31" s="348" t="s">
        <v>658</v>
      </c>
      <c r="T31" s="344" t="s">
        <v>265</v>
      </c>
      <c r="U31" s="347" t="s">
        <v>667</v>
      </c>
    </row>
    <row r="32" spans="1:21" s="88" customFormat="1" ht="34.5" customHeight="1">
      <c r="A32" s="340" t="s">
        <v>630</v>
      </c>
      <c r="B32" s="341">
        <v>0.0798611111111111</v>
      </c>
      <c r="C32" s="342" t="s">
        <v>84</v>
      </c>
      <c r="D32" s="343" t="s">
        <v>144</v>
      </c>
      <c r="E32" s="168" t="s">
        <v>220</v>
      </c>
      <c r="F32" s="168" t="s">
        <v>648</v>
      </c>
      <c r="G32" s="184" t="s">
        <v>641</v>
      </c>
      <c r="H32" s="345">
        <v>1</v>
      </c>
      <c r="I32" s="344">
        <v>45</v>
      </c>
      <c r="J32" s="346" t="s">
        <v>409</v>
      </c>
      <c r="K32" s="346" t="s">
        <v>113</v>
      </c>
      <c r="L32" s="344">
        <v>45</v>
      </c>
      <c r="M32" s="342" t="s">
        <v>580</v>
      </c>
      <c r="N32" s="344">
        <v>0</v>
      </c>
      <c r="O32" s="344">
        <v>66</v>
      </c>
      <c r="P32" s="344" t="s">
        <v>651</v>
      </c>
      <c r="Q32" s="344" t="s">
        <v>652</v>
      </c>
      <c r="R32" s="344" t="s">
        <v>77</v>
      </c>
      <c r="S32" s="348" t="s">
        <v>77</v>
      </c>
      <c r="T32" s="344" t="s">
        <v>263</v>
      </c>
      <c r="U32" s="347" t="s">
        <v>665</v>
      </c>
    </row>
    <row r="33" spans="1:21" s="88" customFormat="1" ht="34.5" customHeight="1">
      <c r="A33" s="340" t="s">
        <v>631</v>
      </c>
      <c r="B33" s="341">
        <v>0.6013888888888889</v>
      </c>
      <c r="C33" s="342" t="s">
        <v>78</v>
      </c>
      <c r="D33" s="343" t="s">
        <v>146</v>
      </c>
      <c r="E33" s="168"/>
      <c r="F33" s="168"/>
      <c r="G33" s="184"/>
      <c r="H33" s="345"/>
      <c r="I33" s="344"/>
      <c r="J33" s="346" t="s">
        <v>410</v>
      </c>
      <c r="K33" s="346"/>
      <c r="L33" s="344"/>
      <c r="M33" s="342" t="s">
        <v>649</v>
      </c>
      <c r="N33" s="344">
        <v>0</v>
      </c>
      <c r="O33" s="344">
        <v>54</v>
      </c>
      <c r="P33" s="344" t="s">
        <v>651</v>
      </c>
      <c r="Q33" s="344" t="s">
        <v>655</v>
      </c>
      <c r="R33" s="344" t="s">
        <v>77</v>
      </c>
      <c r="S33" s="348" t="s">
        <v>77</v>
      </c>
      <c r="T33" s="344" t="s">
        <v>266</v>
      </c>
      <c r="U33" s="347" t="s">
        <v>266</v>
      </c>
    </row>
    <row r="34" spans="1:21" s="88" customFormat="1" ht="34.5" customHeight="1" thickBot="1">
      <c r="A34" s="349" t="s">
        <v>632</v>
      </c>
      <c r="B34" s="350">
        <v>0.9791666666666666</v>
      </c>
      <c r="C34" s="353" t="s">
        <v>82</v>
      </c>
      <c r="D34" s="352" t="s">
        <v>144</v>
      </c>
      <c r="E34" s="195" t="s">
        <v>220</v>
      </c>
      <c r="F34" s="195" t="s">
        <v>408</v>
      </c>
      <c r="G34" s="196" t="s">
        <v>641</v>
      </c>
      <c r="H34" s="354">
        <v>1</v>
      </c>
      <c r="I34" s="353">
        <v>35</v>
      </c>
      <c r="J34" s="355" t="s">
        <v>409</v>
      </c>
      <c r="K34" s="355" t="s">
        <v>113</v>
      </c>
      <c r="L34" s="353">
        <v>35</v>
      </c>
      <c r="M34" s="351" t="s">
        <v>650</v>
      </c>
      <c r="N34" s="353">
        <v>0</v>
      </c>
      <c r="O34" s="353">
        <v>68</v>
      </c>
      <c r="P34" s="353" t="s">
        <v>651</v>
      </c>
      <c r="Q34" s="353" t="s">
        <v>652</v>
      </c>
      <c r="R34" s="353" t="s">
        <v>77</v>
      </c>
      <c r="S34" s="356" t="s">
        <v>77</v>
      </c>
      <c r="T34" s="353" t="s">
        <v>263</v>
      </c>
      <c r="U34" s="357" t="s">
        <v>665</v>
      </c>
    </row>
    <row r="35" spans="1:21" s="88" customFormat="1" ht="34.5" customHeight="1">
      <c r="A35" s="332" t="s">
        <v>633</v>
      </c>
      <c r="B35" s="333">
        <v>0.59375</v>
      </c>
      <c r="C35" s="334" t="s">
        <v>82</v>
      </c>
      <c r="D35" s="335" t="s">
        <v>144</v>
      </c>
      <c r="E35" s="175" t="s">
        <v>221</v>
      </c>
      <c r="F35" s="175" t="s">
        <v>468</v>
      </c>
      <c r="G35" s="176" t="s">
        <v>732</v>
      </c>
      <c r="H35" s="337">
        <v>1</v>
      </c>
      <c r="I35" s="336">
        <v>1087</v>
      </c>
      <c r="J35" s="338" t="s">
        <v>409</v>
      </c>
      <c r="K35" s="338" t="s">
        <v>413</v>
      </c>
      <c r="L35" s="336">
        <v>36</v>
      </c>
      <c r="M35" s="334" t="s">
        <v>570</v>
      </c>
      <c r="N35" s="336">
        <v>0</v>
      </c>
      <c r="O35" s="336">
        <v>76</v>
      </c>
      <c r="P35" s="336" t="s">
        <v>654</v>
      </c>
      <c r="Q35" s="336" t="s">
        <v>652</v>
      </c>
      <c r="R35" s="336" t="s">
        <v>77</v>
      </c>
      <c r="S35" s="336" t="s">
        <v>77</v>
      </c>
      <c r="T35" s="336" t="s">
        <v>263</v>
      </c>
      <c r="U35" s="339" t="s">
        <v>646</v>
      </c>
    </row>
    <row r="36" spans="1:21" s="88" customFormat="1" ht="34.5" customHeight="1" thickBot="1">
      <c r="A36" s="349" t="s">
        <v>634</v>
      </c>
      <c r="B36" s="350">
        <v>0.9472222222222223</v>
      </c>
      <c r="C36" s="351" t="s">
        <v>82</v>
      </c>
      <c r="D36" s="352" t="s">
        <v>144</v>
      </c>
      <c r="E36" s="195" t="s">
        <v>220</v>
      </c>
      <c r="F36" s="195" t="s">
        <v>408</v>
      </c>
      <c r="G36" s="196" t="s">
        <v>730</v>
      </c>
      <c r="H36" s="354">
        <v>1</v>
      </c>
      <c r="I36" s="353">
        <v>30</v>
      </c>
      <c r="J36" s="355" t="s">
        <v>409</v>
      </c>
      <c r="K36" s="355" t="s">
        <v>113</v>
      </c>
      <c r="L36" s="353">
        <v>30</v>
      </c>
      <c r="M36" s="351" t="s">
        <v>466</v>
      </c>
      <c r="N36" s="353">
        <v>0</v>
      </c>
      <c r="O36" s="353">
        <v>57</v>
      </c>
      <c r="P36" s="353" t="s">
        <v>651</v>
      </c>
      <c r="Q36" s="353" t="s">
        <v>657</v>
      </c>
      <c r="R36" s="353" t="s">
        <v>77</v>
      </c>
      <c r="S36" s="356" t="s">
        <v>77</v>
      </c>
      <c r="T36" s="353" t="s">
        <v>263</v>
      </c>
      <c r="U36" s="357" t="s">
        <v>674</v>
      </c>
    </row>
    <row r="37" spans="1:21" s="88" customFormat="1" ht="23.25" customHeight="1">
      <c r="A37" s="642"/>
      <c r="B37" s="362"/>
      <c r="C37" s="643"/>
      <c r="D37" s="10"/>
      <c r="E37" s="10"/>
      <c r="F37" s="10"/>
      <c r="G37" s="10"/>
      <c r="H37" s="10"/>
      <c r="I37" s="10"/>
      <c r="J37" s="10"/>
      <c r="K37" s="10"/>
      <c r="L37" s="10"/>
      <c r="M37" s="90"/>
      <c r="N37" s="10"/>
      <c r="O37" s="10"/>
      <c r="P37" s="10"/>
      <c r="Q37" s="10"/>
      <c r="R37" s="10"/>
      <c r="S37" s="10"/>
      <c r="T37" s="10"/>
      <c r="U37" s="10"/>
    </row>
    <row r="38" spans="1:21" s="88" customFormat="1" ht="23.25" customHeight="1">
      <c r="A38" s="361"/>
      <c r="B38" s="362"/>
      <c r="C38" s="363"/>
      <c r="D38" s="10"/>
      <c r="E38" s="10"/>
      <c r="F38" s="10"/>
      <c r="G38" s="10"/>
      <c r="H38" s="10"/>
      <c r="I38" s="10"/>
      <c r="J38" s="10"/>
      <c r="K38" s="10"/>
      <c r="L38" s="10"/>
      <c r="M38" s="90"/>
      <c r="N38" s="10"/>
      <c r="O38" s="10"/>
      <c r="P38" s="10"/>
      <c r="Q38" s="10"/>
      <c r="R38" s="10"/>
      <c r="S38" s="10"/>
      <c r="T38" s="10"/>
      <c r="U38" s="10"/>
    </row>
    <row r="39" spans="1:21" s="88" customFormat="1" ht="23.25" customHeight="1">
      <c r="A39" s="89"/>
      <c r="B39" s="89"/>
      <c r="C39" s="89"/>
      <c r="D39" s="10"/>
      <c r="E39" s="10"/>
      <c r="F39" s="10"/>
      <c r="G39" s="10"/>
      <c r="H39" s="10"/>
      <c r="I39" s="10"/>
      <c r="J39" s="10"/>
      <c r="K39" s="10"/>
      <c r="L39" s="10"/>
      <c r="M39" s="90"/>
      <c r="N39" s="10"/>
      <c r="O39" s="10"/>
      <c r="P39" s="10"/>
      <c r="Q39" s="10"/>
      <c r="R39" s="10"/>
      <c r="S39" s="10"/>
      <c r="T39" s="10"/>
      <c r="U39" s="10"/>
    </row>
    <row r="40" spans="1:21" s="88" customFormat="1" ht="23.25" customHeight="1">
      <c r="A40" s="361"/>
      <c r="B40" s="362"/>
      <c r="C40" s="363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s="88" customFormat="1" ht="23.25" customHeight="1">
      <c r="A41" s="361"/>
      <c r="B41" s="362"/>
      <c r="C41" s="363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</sheetData>
  <mergeCells count="15">
    <mergeCell ref="U3:U4"/>
    <mergeCell ref="P3:P4"/>
    <mergeCell ref="Q3:Q4"/>
    <mergeCell ref="T3:T4"/>
    <mergeCell ref="R3:S3"/>
    <mergeCell ref="A1:L1"/>
    <mergeCell ref="M1:U1"/>
    <mergeCell ref="A3:A4"/>
    <mergeCell ref="B3:B4"/>
    <mergeCell ref="C3:C4"/>
    <mergeCell ref="D3:D4"/>
    <mergeCell ref="M3:M4"/>
    <mergeCell ref="E3:L3"/>
    <mergeCell ref="N3:N4"/>
    <mergeCell ref="O3:O4"/>
  </mergeCells>
  <printOptions horizontalCentered="1" verticalCentered="1"/>
  <pageMargins left="0.5905511811023623" right="0.3937007874015748" top="0" bottom="0" header="0.5118110236220472" footer="0.5118110236220472"/>
  <pageSetup fitToHeight="1" fitToWidth="1" horizontalDpi="600" verticalDpi="600" orientation="portrait" paperSize="9" scale="4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Z17"/>
  <sheetViews>
    <sheetView zoomScale="85" zoomScaleNormal="85" workbookViewId="0" topLeftCell="B1">
      <pane xSplit="4" ySplit="5" topLeftCell="F6" activePane="bottomRight" state="frozen"/>
      <selection pane="topLeft" activeCell="H25" sqref="H25"/>
      <selection pane="topRight" activeCell="H25" sqref="H25"/>
      <selection pane="bottomLeft" activeCell="H25" sqref="H25"/>
      <selection pane="bottomRight" activeCell="H25" sqref="H25"/>
    </sheetView>
  </sheetViews>
  <sheetFormatPr defaultColWidth="9.00390625" defaultRowHeight="13.5"/>
  <cols>
    <col min="1" max="1" width="3.875" style="8" customWidth="1"/>
    <col min="2" max="2" width="3.75390625" style="8" customWidth="1"/>
    <col min="3" max="3" width="6.375" style="8" customWidth="1"/>
    <col min="4" max="4" width="9.375" style="8" customWidth="1"/>
    <col min="5" max="26" width="5.25390625" style="8" customWidth="1"/>
    <col min="27" max="16384" width="9.00390625" style="8" customWidth="1"/>
  </cols>
  <sheetData>
    <row r="1" spans="2:26" s="10" customFormat="1" ht="19.5" customHeight="1">
      <c r="B1" s="850" t="s">
        <v>727</v>
      </c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0"/>
      <c r="Q1" s="850"/>
      <c r="R1" s="850"/>
      <c r="S1" s="850"/>
      <c r="T1" s="850"/>
      <c r="U1" s="850"/>
      <c r="V1" s="850"/>
      <c r="W1" s="850"/>
      <c r="X1" s="850"/>
      <c r="Y1" s="850"/>
      <c r="Z1" s="850"/>
    </row>
    <row r="2" s="10" customFormat="1" ht="19.5" customHeight="1" thickBot="1">
      <c r="Z2" s="73"/>
    </row>
    <row r="3" spans="2:26" s="86" customFormat="1" ht="19.5" customHeight="1">
      <c r="B3" s="795" t="s">
        <v>75</v>
      </c>
      <c r="C3" s="898"/>
      <c r="D3" s="796"/>
      <c r="E3" s="917" t="s">
        <v>135</v>
      </c>
      <c r="F3" s="795" t="s">
        <v>257</v>
      </c>
      <c r="G3" s="859"/>
      <c r="H3" s="859"/>
      <c r="I3" s="859"/>
      <c r="J3" s="859"/>
      <c r="K3" s="796"/>
      <c r="L3" s="795" t="s">
        <v>258</v>
      </c>
      <c r="M3" s="859"/>
      <c r="N3" s="859"/>
      <c r="O3" s="859"/>
      <c r="P3" s="859"/>
      <c r="Q3" s="859"/>
      <c r="R3" s="859"/>
      <c r="S3" s="859"/>
      <c r="T3" s="859"/>
      <c r="U3" s="796"/>
      <c r="V3" s="795" t="s">
        <v>259</v>
      </c>
      <c r="W3" s="859"/>
      <c r="X3" s="859"/>
      <c r="Y3" s="859"/>
      <c r="Z3" s="796"/>
    </row>
    <row r="4" spans="2:26" s="86" customFormat="1" ht="13.5" customHeight="1">
      <c r="B4" s="797"/>
      <c r="C4" s="899"/>
      <c r="D4" s="798"/>
      <c r="E4" s="918"/>
      <c r="F4" s="911" t="s">
        <v>105</v>
      </c>
      <c r="G4" s="324"/>
      <c r="H4" s="901" t="s">
        <v>106</v>
      </c>
      <c r="I4" s="901" t="s">
        <v>107</v>
      </c>
      <c r="J4" s="901" t="s">
        <v>108</v>
      </c>
      <c r="K4" s="903" t="s">
        <v>110</v>
      </c>
      <c r="L4" s="905" t="s">
        <v>210</v>
      </c>
      <c r="M4" s="901" t="s">
        <v>260</v>
      </c>
      <c r="N4" s="901" t="s">
        <v>261</v>
      </c>
      <c r="O4" s="901" t="s">
        <v>214</v>
      </c>
      <c r="P4" s="901" t="s">
        <v>433</v>
      </c>
      <c r="Q4" s="907" t="s">
        <v>262</v>
      </c>
      <c r="R4" s="901" t="s">
        <v>212</v>
      </c>
      <c r="S4" s="901" t="s">
        <v>213</v>
      </c>
      <c r="T4" s="901" t="s">
        <v>110</v>
      </c>
      <c r="U4" s="903" t="s">
        <v>77</v>
      </c>
      <c r="V4" s="905" t="s">
        <v>263</v>
      </c>
      <c r="W4" s="907" t="s">
        <v>264</v>
      </c>
      <c r="X4" s="901" t="s">
        <v>265</v>
      </c>
      <c r="Y4" s="901" t="s">
        <v>266</v>
      </c>
      <c r="Z4" s="903" t="s">
        <v>110</v>
      </c>
    </row>
    <row r="5" spans="2:26" s="86" customFormat="1" ht="114" customHeight="1" thickBot="1">
      <c r="B5" s="799"/>
      <c r="C5" s="900"/>
      <c r="D5" s="800"/>
      <c r="E5" s="919"/>
      <c r="F5" s="912"/>
      <c r="G5" s="323" t="s">
        <v>231</v>
      </c>
      <c r="H5" s="902"/>
      <c r="I5" s="902"/>
      <c r="J5" s="902"/>
      <c r="K5" s="904"/>
      <c r="L5" s="906"/>
      <c r="M5" s="902"/>
      <c r="N5" s="902"/>
      <c r="O5" s="902"/>
      <c r="P5" s="902"/>
      <c r="Q5" s="908"/>
      <c r="R5" s="902"/>
      <c r="S5" s="902"/>
      <c r="T5" s="902"/>
      <c r="U5" s="904"/>
      <c r="V5" s="906"/>
      <c r="W5" s="908"/>
      <c r="X5" s="902"/>
      <c r="Y5" s="902"/>
      <c r="Z5" s="904"/>
    </row>
    <row r="6" spans="2:26" s="86" customFormat="1" ht="30" customHeight="1">
      <c r="B6" s="920" t="s">
        <v>325</v>
      </c>
      <c r="C6" s="820" t="s">
        <v>330</v>
      </c>
      <c r="D6" s="923"/>
      <c r="E6" s="211">
        <f>SUM(F6:K6)-G6</f>
        <v>1</v>
      </c>
      <c r="F6" s="268">
        <v>1</v>
      </c>
      <c r="G6" s="266">
        <v>1</v>
      </c>
      <c r="H6" s="266">
        <v>0</v>
      </c>
      <c r="I6" s="266">
        <v>0</v>
      </c>
      <c r="J6" s="266">
        <v>0</v>
      </c>
      <c r="K6" s="267">
        <v>0</v>
      </c>
      <c r="L6" s="268">
        <v>0</v>
      </c>
      <c r="M6" s="266">
        <v>0</v>
      </c>
      <c r="N6" s="266">
        <v>0</v>
      </c>
      <c r="O6" s="266">
        <v>0</v>
      </c>
      <c r="P6" s="266">
        <v>0</v>
      </c>
      <c r="Q6" s="266">
        <v>0</v>
      </c>
      <c r="R6" s="266">
        <v>0</v>
      </c>
      <c r="S6" s="266">
        <v>0</v>
      </c>
      <c r="T6" s="266">
        <v>0</v>
      </c>
      <c r="U6" s="267">
        <v>1</v>
      </c>
      <c r="V6" s="268">
        <v>1</v>
      </c>
      <c r="W6" s="266">
        <v>0</v>
      </c>
      <c r="X6" s="266">
        <v>0</v>
      </c>
      <c r="Y6" s="266">
        <v>0</v>
      </c>
      <c r="Z6" s="267">
        <v>0</v>
      </c>
    </row>
    <row r="7" spans="2:26" s="86" customFormat="1" ht="30" customHeight="1">
      <c r="B7" s="921"/>
      <c r="C7" s="909" t="s">
        <v>315</v>
      </c>
      <c r="D7" s="910"/>
      <c r="E7" s="212">
        <f>SUM(F7:K7)-G7</f>
        <v>1</v>
      </c>
      <c r="F7" s="271">
        <v>1</v>
      </c>
      <c r="G7" s="269">
        <v>0</v>
      </c>
      <c r="H7" s="269">
        <v>0</v>
      </c>
      <c r="I7" s="269">
        <v>0</v>
      </c>
      <c r="J7" s="269">
        <v>0</v>
      </c>
      <c r="K7" s="270">
        <v>0</v>
      </c>
      <c r="L7" s="271">
        <v>0</v>
      </c>
      <c r="M7" s="269">
        <v>0</v>
      </c>
      <c r="N7" s="269">
        <v>0</v>
      </c>
      <c r="O7" s="269">
        <v>0</v>
      </c>
      <c r="P7" s="269">
        <v>0</v>
      </c>
      <c r="Q7" s="269">
        <v>0</v>
      </c>
      <c r="R7" s="269">
        <v>1</v>
      </c>
      <c r="S7" s="269">
        <v>0</v>
      </c>
      <c r="T7" s="269">
        <v>0</v>
      </c>
      <c r="U7" s="270">
        <v>0</v>
      </c>
      <c r="V7" s="271">
        <v>0</v>
      </c>
      <c r="W7" s="269">
        <v>0</v>
      </c>
      <c r="X7" s="269">
        <v>0</v>
      </c>
      <c r="Y7" s="269">
        <v>1</v>
      </c>
      <c r="Z7" s="270">
        <v>0</v>
      </c>
    </row>
    <row r="8" spans="2:26" s="86" customFormat="1" ht="30" customHeight="1">
      <c r="B8" s="921"/>
      <c r="C8" s="814" t="s">
        <v>316</v>
      </c>
      <c r="D8" s="924"/>
      <c r="E8" s="213">
        <f aca="true" t="shared" si="0" ref="E8:E16">SUM(F8:K8)-G8</f>
        <v>0</v>
      </c>
      <c r="F8" s="274">
        <v>0</v>
      </c>
      <c r="G8" s="269">
        <v>0</v>
      </c>
      <c r="H8" s="272">
        <v>0</v>
      </c>
      <c r="I8" s="272">
        <v>0</v>
      </c>
      <c r="J8" s="272">
        <v>0</v>
      </c>
      <c r="K8" s="273">
        <v>0</v>
      </c>
      <c r="L8" s="274">
        <v>0</v>
      </c>
      <c r="M8" s="272">
        <v>0</v>
      </c>
      <c r="N8" s="272">
        <v>0</v>
      </c>
      <c r="O8" s="269">
        <v>0</v>
      </c>
      <c r="P8" s="269">
        <v>0</v>
      </c>
      <c r="Q8" s="272">
        <v>0</v>
      </c>
      <c r="R8" s="272">
        <v>0</v>
      </c>
      <c r="S8" s="272">
        <v>0</v>
      </c>
      <c r="T8" s="272">
        <v>0</v>
      </c>
      <c r="U8" s="273">
        <v>0</v>
      </c>
      <c r="V8" s="274">
        <v>0</v>
      </c>
      <c r="W8" s="272">
        <v>0</v>
      </c>
      <c r="X8" s="272">
        <v>0</v>
      </c>
      <c r="Y8" s="272">
        <v>0</v>
      </c>
      <c r="Z8" s="273">
        <v>0</v>
      </c>
    </row>
    <row r="9" spans="2:26" s="86" customFormat="1" ht="30" customHeight="1">
      <c r="B9" s="921"/>
      <c r="C9" s="814" t="s">
        <v>317</v>
      </c>
      <c r="D9" s="924"/>
      <c r="E9" s="212">
        <f t="shared" si="0"/>
        <v>2</v>
      </c>
      <c r="F9" s="271">
        <v>2</v>
      </c>
      <c r="G9" s="269">
        <v>2</v>
      </c>
      <c r="H9" s="269">
        <v>0</v>
      </c>
      <c r="I9" s="269">
        <v>0</v>
      </c>
      <c r="J9" s="269">
        <v>0</v>
      </c>
      <c r="K9" s="270">
        <v>0</v>
      </c>
      <c r="L9" s="271">
        <v>0</v>
      </c>
      <c r="M9" s="269">
        <v>0</v>
      </c>
      <c r="N9" s="269">
        <v>0</v>
      </c>
      <c r="O9" s="269">
        <v>0</v>
      </c>
      <c r="P9" s="269">
        <v>0</v>
      </c>
      <c r="Q9" s="269">
        <v>0</v>
      </c>
      <c r="R9" s="269">
        <v>1</v>
      </c>
      <c r="S9" s="269">
        <v>0</v>
      </c>
      <c r="T9" s="269">
        <v>0</v>
      </c>
      <c r="U9" s="270">
        <v>1</v>
      </c>
      <c r="V9" s="271">
        <v>1</v>
      </c>
      <c r="W9" s="269">
        <v>0</v>
      </c>
      <c r="X9" s="269">
        <v>0</v>
      </c>
      <c r="Y9" s="269">
        <v>1</v>
      </c>
      <c r="Z9" s="270">
        <v>0</v>
      </c>
    </row>
    <row r="10" spans="2:26" s="86" customFormat="1" ht="30" customHeight="1">
      <c r="B10" s="921"/>
      <c r="C10" s="909" t="s">
        <v>318</v>
      </c>
      <c r="D10" s="910"/>
      <c r="E10" s="212">
        <f t="shared" si="0"/>
        <v>4</v>
      </c>
      <c r="F10" s="271">
        <v>3</v>
      </c>
      <c r="G10" s="269">
        <v>2</v>
      </c>
      <c r="H10" s="269">
        <v>0</v>
      </c>
      <c r="I10" s="269">
        <v>0</v>
      </c>
      <c r="J10" s="269">
        <v>0</v>
      </c>
      <c r="K10" s="270">
        <v>1</v>
      </c>
      <c r="L10" s="271">
        <v>0</v>
      </c>
      <c r="M10" s="269">
        <v>0</v>
      </c>
      <c r="N10" s="269">
        <v>0</v>
      </c>
      <c r="O10" s="269">
        <v>0</v>
      </c>
      <c r="P10" s="269">
        <v>0</v>
      </c>
      <c r="Q10" s="269">
        <v>0</v>
      </c>
      <c r="R10" s="269">
        <v>3</v>
      </c>
      <c r="S10" s="269">
        <v>0</v>
      </c>
      <c r="T10" s="269">
        <v>0</v>
      </c>
      <c r="U10" s="270">
        <v>1</v>
      </c>
      <c r="V10" s="271">
        <v>0</v>
      </c>
      <c r="W10" s="269">
        <v>0</v>
      </c>
      <c r="X10" s="269">
        <v>1</v>
      </c>
      <c r="Y10" s="269">
        <v>2</v>
      </c>
      <c r="Z10" s="270">
        <v>1</v>
      </c>
    </row>
    <row r="11" spans="2:26" s="86" customFormat="1" ht="30" customHeight="1">
      <c r="B11" s="921"/>
      <c r="C11" s="909" t="s">
        <v>319</v>
      </c>
      <c r="D11" s="910"/>
      <c r="E11" s="212">
        <f t="shared" si="0"/>
        <v>7</v>
      </c>
      <c r="F11" s="271">
        <v>5</v>
      </c>
      <c r="G11" s="269">
        <v>6</v>
      </c>
      <c r="H11" s="269">
        <v>0</v>
      </c>
      <c r="I11" s="269">
        <v>2</v>
      </c>
      <c r="J11" s="269">
        <v>0</v>
      </c>
      <c r="K11" s="270">
        <v>0</v>
      </c>
      <c r="L11" s="271">
        <v>0</v>
      </c>
      <c r="M11" s="269">
        <v>0</v>
      </c>
      <c r="N11" s="269">
        <v>0</v>
      </c>
      <c r="O11" s="269">
        <v>0</v>
      </c>
      <c r="P11" s="269">
        <v>0</v>
      </c>
      <c r="Q11" s="269">
        <v>1</v>
      </c>
      <c r="R11" s="269">
        <v>2</v>
      </c>
      <c r="S11" s="269">
        <v>1</v>
      </c>
      <c r="T11" s="269">
        <v>1</v>
      </c>
      <c r="U11" s="270">
        <v>2</v>
      </c>
      <c r="V11" s="271">
        <v>2</v>
      </c>
      <c r="W11" s="269">
        <v>0</v>
      </c>
      <c r="X11" s="269">
        <v>1</v>
      </c>
      <c r="Y11" s="269">
        <v>3</v>
      </c>
      <c r="Z11" s="270">
        <v>1</v>
      </c>
    </row>
    <row r="12" spans="2:26" s="86" customFormat="1" ht="30" customHeight="1">
      <c r="B12" s="921"/>
      <c r="C12" s="814" t="s">
        <v>320</v>
      </c>
      <c r="D12" s="910"/>
      <c r="E12" s="212">
        <f t="shared" si="0"/>
        <v>2</v>
      </c>
      <c r="F12" s="271">
        <v>2</v>
      </c>
      <c r="G12" s="269">
        <v>2</v>
      </c>
      <c r="H12" s="269">
        <v>0</v>
      </c>
      <c r="I12" s="269">
        <v>0</v>
      </c>
      <c r="J12" s="269">
        <v>0</v>
      </c>
      <c r="K12" s="270">
        <v>0</v>
      </c>
      <c r="L12" s="271">
        <v>0</v>
      </c>
      <c r="M12" s="269">
        <v>1</v>
      </c>
      <c r="N12" s="269">
        <v>0</v>
      </c>
      <c r="O12" s="269">
        <v>0</v>
      </c>
      <c r="P12" s="269">
        <v>0</v>
      </c>
      <c r="Q12" s="269">
        <v>0</v>
      </c>
      <c r="R12" s="269">
        <v>0</v>
      </c>
      <c r="S12" s="269">
        <v>1</v>
      </c>
      <c r="T12" s="269">
        <v>0</v>
      </c>
      <c r="U12" s="270">
        <v>0</v>
      </c>
      <c r="V12" s="271">
        <v>2</v>
      </c>
      <c r="W12" s="269">
        <v>0</v>
      </c>
      <c r="X12" s="269">
        <v>0</v>
      </c>
      <c r="Y12" s="269">
        <v>0</v>
      </c>
      <c r="Z12" s="270">
        <v>0</v>
      </c>
    </row>
    <row r="13" spans="2:26" s="86" customFormat="1" ht="30" customHeight="1">
      <c r="B13" s="921"/>
      <c r="C13" s="91"/>
      <c r="D13" s="210" t="s">
        <v>321</v>
      </c>
      <c r="E13" s="212">
        <f t="shared" si="0"/>
        <v>2</v>
      </c>
      <c r="F13" s="271">
        <v>2</v>
      </c>
      <c r="G13" s="269">
        <v>2</v>
      </c>
      <c r="H13" s="269">
        <v>0</v>
      </c>
      <c r="I13" s="269">
        <v>0</v>
      </c>
      <c r="J13" s="269">
        <v>0</v>
      </c>
      <c r="K13" s="270">
        <v>0</v>
      </c>
      <c r="L13" s="271">
        <v>0</v>
      </c>
      <c r="M13" s="269">
        <v>1</v>
      </c>
      <c r="N13" s="269">
        <v>0</v>
      </c>
      <c r="O13" s="269">
        <v>0</v>
      </c>
      <c r="P13" s="269">
        <v>0</v>
      </c>
      <c r="Q13" s="269">
        <v>0</v>
      </c>
      <c r="R13" s="269">
        <v>0</v>
      </c>
      <c r="S13" s="269">
        <v>1</v>
      </c>
      <c r="T13" s="269">
        <v>0</v>
      </c>
      <c r="U13" s="270">
        <v>0</v>
      </c>
      <c r="V13" s="271">
        <v>2</v>
      </c>
      <c r="W13" s="269">
        <v>0</v>
      </c>
      <c r="X13" s="269">
        <v>0</v>
      </c>
      <c r="Y13" s="269">
        <v>0</v>
      </c>
      <c r="Z13" s="270">
        <v>0</v>
      </c>
    </row>
    <row r="14" spans="2:26" s="86" customFormat="1" ht="30" customHeight="1">
      <c r="B14" s="921"/>
      <c r="C14" s="909" t="s">
        <v>322</v>
      </c>
      <c r="D14" s="910"/>
      <c r="E14" s="212">
        <f t="shared" si="0"/>
        <v>8</v>
      </c>
      <c r="F14" s="271">
        <v>7</v>
      </c>
      <c r="G14" s="269">
        <v>7</v>
      </c>
      <c r="H14" s="272">
        <v>0</v>
      </c>
      <c r="I14" s="272">
        <v>1</v>
      </c>
      <c r="J14" s="272">
        <v>0</v>
      </c>
      <c r="K14" s="273">
        <v>0</v>
      </c>
      <c r="L14" s="274">
        <v>0</v>
      </c>
      <c r="M14" s="272">
        <v>1</v>
      </c>
      <c r="N14" s="272">
        <v>1</v>
      </c>
      <c r="O14" s="269">
        <v>0</v>
      </c>
      <c r="P14" s="269">
        <v>0</v>
      </c>
      <c r="Q14" s="272">
        <v>0</v>
      </c>
      <c r="R14" s="272">
        <v>2</v>
      </c>
      <c r="S14" s="272">
        <v>0</v>
      </c>
      <c r="T14" s="272">
        <v>0</v>
      </c>
      <c r="U14" s="273">
        <v>4</v>
      </c>
      <c r="V14" s="274">
        <v>5</v>
      </c>
      <c r="W14" s="272">
        <v>0</v>
      </c>
      <c r="X14" s="272">
        <v>1</v>
      </c>
      <c r="Y14" s="272">
        <v>1</v>
      </c>
      <c r="Z14" s="273">
        <v>1</v>
      </c>
    </row>
    <row r="15" spans="2:26" s="86" customFormat="1" ht="30" customHeight="1">
      <c r="B15" s="921"/>
      <c r="C15" s="707" t="s">
        <v>323</v>
      </c>
      <c r="D15" s="897"/>
      <c r="E15" s="213">
        <f t="shared" si="0"/>
        <v>7</v>
      </c>
      <c r="F15" s="271">
        <v>7</v>
      </c>
      <c r="G15" s="269">
        <v>7</v>
      </c>
      <c r="H15" s="269">
        <v>0</v>
      </c>
      <c r="I15" s="269">
        <v>0</v>
      </c>
      <c r="J15" s="269">
        <v>0</v>
      </c>
      <c r="K15" s="270">
        <v>0</v>
      </c>
      <c r="L15" s="271">
        <v>0</v>
      </c>
      <c r="M15" s="269">
        <v>0</v>
      </c>
      <c r="N15" s="269">
        <v>0</v>
      </c>
      <c r="O15" s="269">
        <v>0</v>
      </c>
      <c r="P15" s="269">
        <v>0</v>
      </c>
      <c r="Q15" s="269">
        <v>0</v>
      </c>
      <c r="R15" s="269">
        <v>0</v>
      </c>
      <c r="S15" s="269">
        <v>0</v>
      </c>
      <c r="T15" s="269">
        <v>1</v>
      </c>
      <c r="U15" s="270">
        <v>6</v>
      </c>
      <c r="V15" s="271">
        <v>6</v>
      </c>
      <c r="W15" s="269">
        <v>0</v>
      </c>
      <c r="X15" s="269">
        <v>0</v>
      </c>
      <c r="Y15" s="269">
        <v>0</v>
      </c>
      <c r="Z15" s="270">
        <v>1</v>
      </c>
    </row>
    <row r="16" spans="2:26" s="86" customFormat="1" ht="30" customHeight="1" thickBot="1">
      <c r="B16" s="922"/>
      <c r="C16" s="913" t="s">
        <v>77</v>
      </c>
      <c r="D16" s="914"/>
      <c r="E16" s="214">
        <f t="shared" si="0"/>
        <v>0</v>
      </c>
      <c r="F16" s="277">
        <v>0</v>
      </c>
      <c r="G16" s="278">
        <v>0</v>
      </c>
      <c r="H16" s="275">
        <v>0</v>
      </c>
      <c r="I16" s="275">
        <v>0</v>
      </c>
      <c r="J16" s="275">
        <v>0</v>
      </c>
      <c r="K16" s="276">
        <v>0</v>
      </c>
      <c r="L16" s="277">
        <v>0</v>
      </c>
      <c r="M16" s="275">
        <v>0</v>
      </c>
      <c r="N16" s="275">
        <v>0</v>
      </c>
      <c r="O16" s="278">
        <v>0</v>
      </c>
      <c r="P16" s="278">
        <v>0</v>
      </c>
      <c r="Q16" s="278">
        <v>0</v>
      </c>
      <c r="R16" s="278">
        <v>0</v>
      </c>
      <c r="S16" s="278">
        <v>0</v>
      </c>
      <c r="T16" s="278">
        <v>0</v>
      </c>
      <c r="U16" s="279">
        <v>0</v>
      </c>
      <c r="V16" s="277">
        <v>0</v>
      </c>
      <c r="W16" s="275">
        <v>0</v>
      </c>
      <c r="X16" s="275">
        <v>0</v>
      </c>
      <c r="Y16" s="275">
        <v>0</v>
      </c>
      <c r="Z16" s="276">
        <v>0</v>
      </c>
    </row>
    <row r="17" spans="2:26" s="73" customFormat="1" ht="30" customHeight="1" thickBot="1" thickTop="1">
      <c r="B17" s="915" t="s">
        <v>135</v>
      </c>
      <c r="C17" s="916"/>
      <c r="D17" s="916"/>
      <c r="E17" s="215">
        <f aca="true" t="shared" si="1" ref="E17:K17">SUM(E6:E16)-E13</f>
        <v>32</v>
      </c>
      <c r="F17" s="93">
        <f t="shared" si="1"/>
        <v>28</v>
      </c>
      <c r="G17" s="94">
        <f t="shared" si="1"/>
        <v>27</v>
      </c>
      <c r="H17" s="94">
        <f t="shared" si="1"/>
        <v>0</v>
      </c>
      <c r="I17" s="94">
        <f t="shared" si="1"/>
        <v>3</v>
      </c>
      <c r="J17" s="94">
        <f t="shared" si="1"/>
        <v>0</v>
      </c>
      <c r="K17" s="92">
        <f t="shared" si="1"/>
        <v>1</v>
      </c>
      <c r="L17" s="95">
        <f>SUM(L6:L16)-L13</f>
        <v>0</v>
      </c>
      <c r="M17" s="94">
        <f aca="true" t="shared" si="2" ref="M17:U17">SUM(M6:M16)-M13</f>
        <v>2</v>
      </c>
      <c r="N17" s="94">
        <f t="shared" si="2"/>
        <v>1</v>
      </c>
      <c r="O17" s="209">
        <f t="shared" si="2"/>
        <v>0</v>
      </c>
      <c r="P17" s="207">
        <f t="shared" si="2"/>
        <v>0</v>
      </c>
      <c r="Q17" s="207">
        <f t="shared" si="2"/>
        <v>1</v>
      </c>
      <c r="R17" s="207">
        <f t="shared" si="2"/>
        <v>9</v>
      </c>
      <c r="S17" s="207">
        <f t="shared" si="2"/>
        <v>2</v>
      </c>
      <c r="T17" s="207">
        <f t="shared" si="2"/>
        <v>2</v>
      </c>
      <c r="U17" s="208">
        <f t="shared" si="2"/>
        <v>15</v>
      </c>
      <c r="V17" s="93">
        <f>SUM(V6:V16)-V13</f>
        <v>17</v>
      </c>
      <c r="W17" s="94">
        <f>SUM(W6:W16)-W13</f>
        <v>0</v>
      </c>
      <c r="X17" s="94">
        <f>SUM(X6:X16)-X13</f>
        <v>3</v>
      </c>
      <c r="Y17" s="94">
        <f>SUM(Y6:Y16)-Y13</f>
        <v>8</v>
      </c>
      <c r="Z17" s="92">
        <f>SUM(Z6:Z16)-Z13</f>
        <v>4</v>
      </c>
    </row>
    <row r="18" s="86" customFormat="1" ht="11.25"/>
    <row r="19" s="86" customFormat="1" ht="11.25"/>
    <row r="20" s="86" customFormat="1" ht="11.25"/>
    <row r="21" s="86" customFormat="1" ht="11.25"/>
    <row r="22" s="86" customFormat="1" ht="11.25"/>
  </sheetData>
  <mergeCells count="38">
    <mergeCell ref="C14:D14"/>
    <mergeCell ref="C16:D16"/>
    <mergeCell ref="B17:D17"/>
    <mergeCell ref="E3:E5"/>
    <mergeCell ref="B6:B16"/>
    <mergeCell ref="C6:D6"/>
    <mergeCell ref="C7:D7"/>
    <mergeCell ref="C8:D8"/>
    <mergeCell ref="C9:D9"/>
    <mergeCell ref="C10:D10"/>
    <mergeCell ref="C11:D11"/>
    <mergeCell ref="C12:D12"/>
    <mergeCell ref="S4:S5"/>
    <mergeCell ref="O4:O5"/>
    <mergeCell ref="P4:P5"/>
    <mergeCell ref="Q4:Q5"/>
    <mergeCell ref="R4:R5"/>
    <mergeCell ref="F4:F5"/>
    <mergeCell ref="L4:L5"/>
    <mergeCell ref="K4:K5"/>
    <mergeCell ref="J4:J5"/>
    <mergeCell ref="X4:X5"/>
    <mergeCell ref="Y4:Y5"/>
    <mergeCell ref="Z4:Z5"/>
    <mergeCell ref="T4:T5"/>
    <mergeCell ref="U4:U5"/>
    <mergeCell ref="V4:V5"/>
    <mergeCell ref="W4:W5"/>
    <mergeCell ref="C15:D15"/>
    <mergeCell ref="B1:Z1"/>
    <mergeCell ref="B3:D5"/>
    <mergeCell ref="F3:K3"/>
    <mergeCell ref="L3:U3"/>
    <mergeCell ref="V3:Z3"/>
    <mergeCell ref="M4:M5"/>
    <mergeCell ref="N4:N5"/>
    <mergeCell ref="H4:H5"/>
    <mergeCell ref="I4:I5"/>
  </mergeCells>
  <printOptions/>
  <pageMargins left="0.75" right="0.75" top="1" bottom="1" header="0.512" footer="0.51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29"/>
  <sheetViews>
    <sheetView view="pageBreakPreview" zoomScale="75" zoomScaleSheetLayoutView="75" workbookViewId="0" topLeftCell="A1">
      <pane ySplit="6" topLeftCell="BM7" activePane="bottomLeft" state="frozen"/>
      <selection pane="topLeft" activeCell="H25" sqref="H25"/>
      <selection pane="bottomLeft" activeCell="A1" sqref="A1"/>
    </sheetView>
  </sheetViews>
  <sheetFormatPr defaultColWidth="9.00390625" defaultRowHeight="13.5"/>
  <cols>
    <col min="1" max="1" width="11.125" style="10" customWidth="1"/>
    <col min="2" max="14" width="4.625" style="10" customWidth="1"/>
    <col min="15" max="15" width="5.00390625" style="10" bestFit="1" customWidth="1"/>
    <col min="16" max="16" width="4.625" style="10" customWidth="1"/>
    <col min="17" max="17" width="5.125" style="10" customWidth="1"/>
    <col min="18" max="21" width="4.625" style="10" customWidth="1"/>
    <col min="22" max="25" width="4.25390625" style="10" customWidth="1"/>
    <col min="26" max="26" width="7.625" style="10" customWidth="1"/>
    <col min="27" max="27" width="5.75390625" style="10" customWidth="1"/>
    <col min="28" max="28" width="9.125" style="10" customWidth="1"/>
    <col min="29" max="29" width="7.625" style="10" customWidth="1"/>
    <col min="30" max="30" width="9.125" style="10" customWidth="1"/>
    <col min="31" max="31" width="5.125" style="10" customWidth="1"/>
    <col min="32" max="33" width="8.50390625" style="10" bestFit="1" customWidth="1"/>
    <col min="34" max="34" width="7.875" style="10" customWidth="1"/>
    <col min="35" max="35" width="7.00390625" style="10" customWidth="1"/>
    <col min="36" max="36" width="6.875" style="10" bestFit="1" customWidth="1"/>
    <col min="37" max="37" width="9.125" style="10" customWidth="1"/>
    <col min="38" max="38" width="7.625" style="10" customWidth="1"/>
    <col min="39" max="16384" width="9.00390625" style="10" customWidth="1"/>
  </cols>
  <sheetData>
    <row r="1" spans="21:22" ht="19.5" customHeight="1">
      <c r="U1" s="30" t="s">
        <v>734</v>
      </c>
      <c r="V1" s="31" t="s">
        <v>733</v>
      </c>
    </row>
    <row r="2" spans="32:38" ht="19.5" customHeight="1" thickBot="1">
      <c r="AF2" s="58"/>
      <c r="AG2" s="58"/>
      <c r="AH2" s="58"/>
      <c r="AI2" s="58"/>
      <c r="AJ2" s="58"/>
      <c r="AK2" s="58"/>
      <c r="AL2" s="73"/>
    </row>
    <row r="3" spans="1:38" ht="18" customHeight="1">
      <c r="A3" s="795"/>
      <c r="B3" s="925" t="s">
        <v>128</v>
      </c>
      <c r="C3" s="926"/>
      <c r="D3" s="926"/>
      <c r="E3" s="926"/>
      <c r="F3" s="926"/>
      <c r="G3" s="926"/>
      <c r="H3" s="927"/>
      <c r="I3" s="928" t="s">
        <v>129</v>
      </c>
      <c r="J3" s="926"/>
      <c r="K3" s="926"/>
      <c r="L3" s="895"/>
      <c r="M3" s="841" t="s">
        <v>267</v>
      </c>
      <c r="N3" s="929"/>
      <c r="O3" s="929"/>
      <c r="P3" s="930"/>
      <c r="Q3" s="950" t="s">
        <v>118</v>
      </c>
      <c r="R3" s="841" t="s">
        <v>131</v>
      </c>
      <c r="S3" s="929"/>
      <c r="T3" s="929"/>
      <c r="U3" s="930"/>
      <c r="V3" s="841" t="s">
        <v>132</v>
      </c>
      <c r="W3" s="929"/>
      <c r="X3" s="929"/>
      <c r="Y3" s="930"/>
      <c r="Z3" s="928" t="s">
        <v>133</v>
      </c>
      <c r="AA3" s="895"/>
      <c r="AB3" s="925" t="s">
        <v>8</v>
      </c>
      <c r="AC3" s="926"/>
      <c r="AD3" s="926"/>
      <c r="AE3" s="926"/>
      <c r="AF3" s="926"/>
      <c r="AG3" s="926"/>
      <c r="AH3" s="926"/>
      <c r="AI3" s="895"/>
      <c r="AJ3" s="895"/>
      <c r="AK3" s="927"/>
      <c r="AL3" s="941"/>
    </row>
    <row r="4" spans="1:38" ht="18" customHeight="1">
      <c r="A4" s="797"/>
      <c r="B4" s="944" t="s">
        <v>105</v>
      </c>
      <c r="C4" s="907" t="s">
        <v>106</v>
      </c>
      <c r="D4" s="907" t="s">
        <v>107</v>
      </c>
      <c r="E4" s="907" t="s">
        <v>108</v>
      </c>
      <c r="F4" s="907" t="s">
        <v>109</v>
      </c>
      <c r="G4" s="907" t="s">
        <v>110</v>
      </c>
      <c r="H4" s="946" t="s">
        <v>135</v>
      </c>
      <c r="I4" s="948" t="s">
        <v>113</v>
      </c>
      <c r="J4" s="804" t="s">
        <v>114</v>
      </c>
      <c r="K4" s="804" t="s">
        <v>136</v>
      </c>
      <c r="L4" s="931" t="s">
        <v>135</v>
      </c>
      <c r="M4" s="933" t="s">
        <v>137</v>
      </c>
      <c r="N4" s="804" t="s">
        <v>138</v>
      </c>
      <c r="O4" s="804" t="s">
        <v>139</v>
      </c>
      <c r="P4" s="935" t="s">
        <v>135</v>
      </c>
      <c r="Q4" s="951"/>
      <c r="R4" s="933" t="s">
        <v>140</v>
      </c>
      <c r="S4" s="804" t="s">
        <v>141</v>
      </c>
      <c r="T4" s="804" t="s">
        <v>110</v>
      </c>
      <c r="U4" s="935" t="s">
        <v>135</v>
      </c>
      <c r="V4" s="933" t="s">
        <v>140</v>
      </c>
      <c r="W4" s="804" t="s">
        <v>141</v>
      </c>
      <c r="X4" s="804" t="s">
        <v>110</v>
      </c>
      <c r="Y4" s="935" t="s">
        <v>135</v>
      </c>
      <c r="Z4" s="937" t="s">
        <v>142</v>
      </c>
      <c r="AA4" s="939" t="s">
        <v>143</v>
      </c>
      <c r="AB4" s="955" t="s">
        <v>144</v>
      </c>
      <c r="AC4" s="956"/>
      <c r="AD4" s="956"/>
      <c r="AE4" s="804" t="s">
        <v>145</v>
      </c>
      <c r="AF4" s="907" t="s">
        <v>146</v>
      </c>
      <c r="AG4" s="907" t="s">
        <v>147</v>
      </c>
      <c r="AH4" s="907" t="s">
        <v>148</v>
      </c>
      <c r="AI4" s="804" t="s">
        <v>149</v>
      </c>
      <c r="AJ4" s="804" t="s">
        <v>324</v>
      </c>
      <c r="AK4" s="946" t="s">
        <v>135</v>
      </c>
      <c r="AL4" s="942"/>
    </row>
    <row r="5" spans="1:38" ht="53.25" customHeight="1" thickBot="1">
      <c r="A5" s="799"/>
      <c r="B5" s="945"/>
      <c r="C5" s="908"/>
      <c r="D5" s="908"/>
      <c r="E5" s="908"/>
      <c r="F5" s="908"/>
      <c r="G5" s="908"/>
      <c r="H5" s="947"/>
      <c r="I5" s="949"/>
      <c r="J5" s="805"/>
      <c r="K5" s="805"/>
      <c r="L5" s="932"/>
      <c r="M5" s="934"/>
      <c r="N5" s="805"/>
      <c r="O5" s="805"/>
      <c r="P5" s="936"/>
      <c r="Q5" s="952"/>
      <c r="R5" s="934"/>
      <c r="S5" s="805"/>
      <c r="T5" s="805"/>
      <c r="U5" s="936"/>
      <c r="V5" s="934"/>
      <c r="W5" s="805"/>
      <c r="X5" s="805"/>
      <c r="Y5" s="936"/>
      <c r="Z5" s="938"/>
      <c r="AA5" s="940"/>
      <c r="AB5" s="96" t="s">
        <v>105</v>
      </c>
      <c r="AC5" s="23" t="s">
        <v>150</v>
      </c>
      <c r="AD5" s="23" t="s">
        <v>135</v>
      </c>
      <c r="AE5" s="805"/>
      <c r="AF5" s="908"/>
      <c r="AG5" s="908"/>
      <c r="AH5" s="908"/>
      <c r="AI5" s="805"/>
      <c r="AJ5" s="805"/>
      <c r="AK5" s="947"/>
      <c r="AL5" s="943"/>
    </row>
    <row r="6" spans="1:38" s="86" customFormat="1" ht="34.5" customHeight="1" thickBot="1">
      <c r="A6" s="567" t="s">
        <v>268</v>
      </c>
      <c r="B6" s="568">
        <f aca="true" t="shared" si="0" ref="B6:AK6">SUM(B7:B28)</f>
        <v>378</v>
      </c>
      <c r="C6" s="569">
        <f t="shared" si="0"/>
        <v>54</v>
      </c>
      <c r="D6" s="569">
        <f t="shared" si="0"/>
        <v>61</v>
      </c>
      <c r="E6" s="569">
        <f t="shared" si="0"/>
        <v>4</v>
      </c>
      <c r="F6" s="569">
        <f t="shared" si="0"/>
        <v>0</v>
      </c>
      <c r="G6" s="570">
        <f t="shared" si="0"/>
        <v>175</v>
      </c>
      <c r="H6" s="571">
        <f t="shared" si="0"/>
        <v>672</v>
      </c>
      <c r="I6" s="572">
        <f t="shared" si="0"/>
        <v>171</v>
      </c>
      <c r="J6" s="570">
        <f t="shared" si="0"/>
        <v>37</v>
      </c>
      <c r="K6" s="570">
        <f t="shared" si="0"/>
        <v>388</v>
      </c>
      <c r="L6" s="573">
        <f t="shared" si="0"/>
        <v>596</v>
      </c>
      <c r="M6" s="574">
        <f t="shared" si="0"/>
        <v>115</v>
      </c>
      <c r="N6" s="570">
        <f t="shared" si="0"/>
        <v>25</v>
      </c>
      <c r="O6" s="570">
        <f t="shared" si="0"/>
        <v>247</v>
      </c>
      <c r="P6" s="571">
        <f t="shared" si="0"/>
        <v>387</v>
      </c>
      <c r="Q6" s="575">
        <f t="shared" si="0"/>
        <v>940</v>
      </c>
      <c r="R6" s="574">
        <f t="shared" si="0"/>
        <v>0</v>
      </c>
      <c r="S6" s="570">
        <f t="shared" si="0"/>
        <v>0</v>
      </c>
      <c r="T6" s="570">
        <f t="shared" si="0"/>
        <v>32</v>
      </c>
      <c r="U6" s="571">
        <f t="shared" si="0"/>
        <v>32</v>
      </c>
      <c r="V6" s="574">
        <f t="shared" si="0"/>
        <v>1</v>
      </c>
      <c r="W6" s="570">
        <f t="shared" si="0"/>
        <v>0</v>
      </c>
      <c r="X6" s="570">
        <f t="shared" si="0"/>
        <v>110</v>
      </c>
      <c r="Y6" s="571">
        <f t="shared" si="0"/>
        <v>111</v>
      </c>
      <c r="Z6" s="572">
        <f t="shared" si="0"/>
        <v>20505</v>
      </c>
      <c r="AA6" s="573">
        <f t="shared" si="0"/>
        <v>1467</v>
      </c>
      <c r="AB6" s="574">
        <f t="shared" si="0"/>
        <v>904044</v>
      </c>
      <c r="AC6" s="570">
        <f t="shared" si="0"/>
        <v>321386</v>
      </c>
      <c r="AD6" s="570">
        <f t="shared" si="0"/>
        <v>1225430</v>
      </c>
      <c r="AE6" s="570">
        <f t="shared" si="0"/>
        <v>9528</v>
      </c>
      <c r="AF6" s="570">
        <f t="shared" si="0"/>
        <v>73101</v>
      </c>
      <c r="AG6" s="570">
        <f t="shared" si="0"/>
        <v>2386</v>
      </c>
      <c r="AH6" s="570">
        <f t="shared" si="0"/>
        <v>0</v>
      </c>
      <c r="AI6" s="570">
        <f t="shared" si="0"/>
        <v>39878</v>
      </c>
      <c r="AJ6" s="570">
        <f t="shared" si="0"/>
        <v>1645</v>
      </c>
      <c r="AK6" s="571">
        <f t="shared" si="0"/>
        <v>1351968</v>
      </c>
      <c r="AL6" s="97" t="s">
        <v>268</v>
      </c>
    </row>
    <row r="7" spans="1:38" ht="34.5" customHeight="1" thickTop="1">
      <c r="A7" s="98" t="s">
        <v>78</v>
      </c>
      <c r="B7" s="576">
        <v>80</v>
      </c>
      <c r="C7" s="399">
        <v>8</v>
      </c>
      <c r="D7" s="399">
        <v>10</v>
      </c>
      <c r="E7" s="399">
        <v>0</v>
      </c>
      <c r="F7" s="399">
        <v>0</v>
      </c>
      <c r="G7" s="399">
        <v>27</v>
      </c>
      <c r="H7" s="577">
        <f>SUM(B7:G7)</f>
        <v>125</v>
      </c>
      <c r="I7" s="578">
        <v>23</v>
      </c>
      <c r="J7" s="399">
        <v>6</v>
      </c>
      <c r="K7" s="399">
        <v>80</v>
      </c>
      <c r="L7" s="579">
        <f aca="true" t="shared" si="1" ref="L7:L24">SUM(I7:K7)</f>
        <v>109</v>
      </c>
      <c r="M7" s="576">
        <v>21</v>
      </c>
      <c r="N7" s="399">
        <v>4</v>
      </c>
      <c r="O7" s="399">
        <v>44</v>
      </c>
      <c r="P7" s="577">
        <f>SUM(M7:O7)</f>
        <v>69</v>
      </c>
      <c r="Q7" s="580">
        <v>162</v>
      </c>
      <c r="R7" s="576">
        <v>0</v>
      </c>
      <c r="S7" s="399">
        <v>0</v>
      </c>
      <c r="T7" s="399">
        <v>4</v>
      </c>
      <c r="U7" s="577">
        <f>SUM(R7:T7)</f>
        <v>4</v>
      </c>
      <c r="V7" s="576">
        <v>0</v>
      </c>
      <c r="W7" s="399">
        <v>0</v>
      </c>
      <c r="X7" s="399">
        <v>17</v>
      </c>
      <c r="Y7" s="577">
        <f>SUM(V7:X7)</f>
        <v>17</v>
      </c>
      <c r="Z7" s="254">
        <v>2395</v>
      </c>
      <c r="AA7" s="256">
        <v>97</v>
      </c>
      <c r="AB7" s="576">
        <v>116337</v>
      </c>
      <c r="AC7" s="399">
        <v>66022</v>
      </c>
      <c r="AD7" s="581">
        <f>SUM(AB7:AC7)</f>
        <v>182359</v>
      </c>
      <c r="AE7" s="399">
        <v>0</v>
      </c>
      <c r="AF7" s="399">
        <v>1141</v>
      </c>
      <c r="AG7" s="399">
        <v>0</v>
      </c>
      <c r="AH7" s="399">
        <v>0</v>
      </c>
      <c r="AI7" s="399">
        <v>4220</v>
      </c>
      <c r="AJ7" s="582">
        <v>0</v>
      </c>
      <c r="AK7" s="577">
        <f>SUM(AD7:AJ7)</f>
        <v>187720</v>
      </c>
      <c r="AL7" s="98" t="s">
        <v>78</v>
      </c>
    </row>
    <row r="8" spans="1:38" ht="34.5" customHeight="1">
      <c r="A8" s="99" t="s">
        <v>79</v>
      </c>
      <c r="B8" s="255">
        <v>40</v>
      </c>
      <c r="C8" s="370">
        <v>6</v>
      </c>
      <c r="D8" s="370">
        <v>9</v>
      </c>
      <c r="E8" s="370">
        <v>0</v>
      </c>
      <c r="F8" s="370">
        <v>0</v>
      </c>
      <c r="G8" s="370">
        <v>14</v>
      </c>
      <c r="H8" s="583">
        <f aca="true" t="shared" si="2" ref="H8:H28">SUM(B8:G8)</f>
        <v>69</v>
      </c>
      <c r="I8" s="254">
        <v>25</v>
      </c>
      <c r="J8" s="370">
        <v>5</v>
      </c>
      <c r="K8" s="370">
        <v>57</v>
      </c>
      <c r="L8" s="584">
        <f t="shared" si="1"/>
        <v>87</v>
      </c>
      <c r="M8" s="255">
        <v>15</v>
      </c>
      <c r="N8" s="370">
        <v>2</v>
      </c>
      <c r="O8" s="370">
        <v>23</v>
      </c>
      <c r="P8" s="583">
        <f aca="true" t="shared" si="3" ref="P8:P28">SUM(M8:O8)</f>
        <v>40</v>
      </c>
      <c r="Q8" s="585">
        <v>85</v>
      </c>
      <c r="R8" s="255">
        <v>0</v>
      </c>
      <c r="S8" s="370">
        <v>0</v>
      </c>
      <c r="T8" s="370">
        <v>4</v>
      </c>
      <c r="U8" s="583">
        <f aca="true" t="shared" si="4" ref="U8:U28">SUM(R8:T8)</f>
        <v>4</v>
      </c>
      <c r="V8" s="255">
        <v>0</v>
      </c>
      <c r="W8" s="370">
        <v>0</v>
      </c>
      <c r="X8" s="370">
        <v>12</v>
      </c>
      <c r="Y8" s="583">
        <f aca="true" t="shared" si="5" ref="Y8:Y28">SUM(V8:X8)</f>
        <v>12</v>
      </c>
      <c r="Z8" s="259">
        <v>2263</v>
      </c>
      <c r="AA8" s="260">
        <v>16</v>
      </c>
      <c r="AB8" s="255">
        <v>156804</v>
      </c>
      <c r="AC8" s="370">
        <v>35833</v>
      </c>
      <c r="AD8" s="586">
        <f aca="true" t="shared" si="6" ref="AD8:AD28">SUM(AB8:AC8)</f>
        <v>192637</v>
      </c>
      <c r="AE8" s="370">
        <v>0</v>
      </c>
      <c r="AF8" s="370">
        <v>2466</v>
      </c>
      <c r="AG8" s="370">
        <v>0</v>
      </c>
      <c r="AH8" s="370">
        <v>0</v>
      </c>
      <c r="AI8" s="370">
        <v>76</v>
      </c>
      <c r="AJ8" s="256">
        <v>0</v>
      </c>
      <c r="AK8" s="583">
        <f aca="true" t="shared" si="7" ref="AK8:AK28">SUM(AD8:AJ8)</f>
        <v>195179</v>
      </c>
      <c r="AL8" s="99" t="s">
        <v>79</v>
      </c>
    </row>
    <row r="9" spans="1:38" ht="34.5" customHeight="1">
      <c r="A9" s="99" t="s">
        <v>80</v>
      </c>
      <c r="B9" s="255">
        <v>35</v>
      </c>
      <c r="C9" s="370">
        <v>4</v>
      </c>
      <c r="D9" s="370">
        <v>7</v>
      </c>
      <c r="E9" s="370">
        <v>0</v>
      </c>
      <c r="F9" s="370">
        <v>0</v>
      </c>
      <c r="G9" s="370">
        <v>13</v>
      </c>
      <c r="H9" s="583">
        <f t="shared" si="2"/>
        <v>59</v>
      </c>
      <c r="I9" s="254">
        <v>16</v>
      </c>
      <c r="J9" s="370">
        <v>1</v>
      </c>
      <c r="K9" s="370">
        <v>36</v>
      </c>
      <c r="L9" s="584">
        <f t="shared" si="1"/>
        <v>53</v>
      </c>
      <c r="M9" s="255">
        <v>9</v>
      </c>
      <c r="N9" s="370">
        <v>0</v>
      </c>
      <c r="O9" s="370">
        <v>29</v>
      </c>
      <c r="P9" s="583">
        <f t="shared" si="3"/>
        <v>38</v>
      </c>
      <c r="Q9" s="585">
        <v>114</v>
      </c>
      <c r="R9" s="255">
        <v>0</v>
      </c>
      <c r="S9" s="370">
        <v>0</v>
      </c>
      <c r="T9" s="370">
        <v>6</v>
      </c>
      <c r="U9" s="583">
        <f t="shared" si="4"/>
        <v>6</v>
      </c>
      <c r="V9" s="255">
        <v>0</v>
      </c>
      <c r="W9" s="370">
        <v>0</v>
      </c>
      <c r="X9" s="370">
        <v>14</v>
      </c>
      <c r="Y9" s="583">
        <f t="shared" si="5"/>
        <v>14</v>
      </c>
      <c r="Z9" s="254">
        <v>2053</v>
      </c>
      <c r="AA9" s="256">
        <v>58</v>
      </c>
      <c r="AB9" s="255">
        <v>112138</v>
      </c>
      <c r="AC9" s="370">
        <v>16380</v>
      </c>
      <c r="AD9" s="586">
        <f t="shared" si="6"/>
        <v>128518</v>
      </c>
      <c r="AE9" s="370">
        <v>170</v>
      </c>
      <c r="AF9" s="370">
        <v>52980</v>
      </c>
      <c r="AG9" s="370">
        <v>0</v>
      </c>
      <c r="AH9" s="370">
        <v>0</v>
      </c>
      <c r="AI9" s="370">
        <v>425</v>
      </c>
      <c r="AJ9" s="256">
        <v>0</v>
      </c>
      <c r="AK9" s="583">
        <f t="shared" si="7"/>
        <v>182093</v>
      </c>
      <c r="AL9" s="99" t="s">
        <v>80</v>
      </c>
    </row>
    <row r="10" spans="1:38" ht="34.5" customHeight="1">
      <c r="A10" s="99" t="s">
        <v>81</v>
      </c>
      <c r="B10" s="255">
        <v>20</v>
      </c>
      <c r="C10" s="370">
        <v>3</v>
      </c>
      <c r="D10" s="370">
        <v>2</v>
      </c>
      <c r="E10" s="370">
        <v>1</v>
      </c>
      <c r="F10" s="370">
        <v>0</v>
      </c>
      <c r="G10" s="370">
        <v>1</v>
      </c>
      <c r="H10" s="583">
        <f t="shared" si="2"/>
        <v>27</v>
      </c>
      <c r="I10" s="254">
        <v>13</v>
      </c>
      <c r="J10" s="370">
        <v>2</v>
      </c>
      <c r="K10" s="370">
        <v>14</v>
      </c>
      <c r="L10" s="584">
        <f t="shared" si="1"/>
        <v>29</v>
      </c>
      <c r="M10" s="255">
        <v>8</v>
      </c>
      <c r="N10" s="370">
        <v>1</v>
      </c>
      <c r="O10" s="370">
        <v>25</v>
      </c>
      <c r="P10" s="583">
        <f t="shared" si="3"/>
        <v>34</v>
      </c>
      <c r="Q10" s="585">
        <v>91</v>
      </c>
      <c r="R10" s="255">
        <v>0</v>
      </c>
      <c r="S10" s="370">
        <v>0</v>
      </c>
      <c r="T10" s="370">
        <v>1</v>
      </c>
      <c r="U10" s="583">
        <f t="shared" si="4"/>
        <v>1</v>
      </c>
      <c r="V10" s="255">
        <v>0</v>
      </c>
      <c r="W10" s="370">
        <v>0</v>
      </c>
      <c r="X10" s="370">
        <v>2</v>
      </c>
      <c r="Y10" s="583">
        <f t="shared" si="5"/>
        <v>2</v>
      </c>
      <c r="Z10" s="254">
        <v>2174</v>
      </c>
      <c r="AA10" s="256">
        <v>29</v>
      </c>
      <c r="AB10" s="255">
        <v>56177</v>
      </c>
      <c r="AC10" s="370">
        <v>22129</v>
      </c>
      <c r="AD10" s="586">
        <f t="shared" si="6"/>
        <v>78306</v>
      </c>
      <c r="AE10" s="370">
        <v>369</v>
      </c>
      <c r="AF10" s="370">
        <v>4625</v>
      </c>
      <c r="AG10" s="370">
        <v>2000</v>
      </c>
      <c r="AH10" s="370">
        <v>0</v>
      </c>
      <c r="AI10" s="370">
        <v>0</v>
      </c>
      <c r="AJ10" s="256">
        <v>0</v>
      </c>
      <c r="AK10" s="583">
        <f t="shared" si="7"/>
        <v>85300</v>
      </c>
      <c r="AL10" s="99" t="s">
        <v>81</v>
      </c>
    </row>
    <row r="11" spans="1:38" ht="34.5" customHeight="1">
      <c r="A11" s="99" t="s">
        <v>82</v>
      </c>
      <c r="B11" s="255">
        <v>28</v>
      </c>
      <c r="C11" s="370">
        <v>3</v>
      </c>
      <c r="D11" s="370">
        <v>3</v>
      </c>
      <c r="E11" s="370">
        <v>0</v>
      </c>
      <c r="F11" s="370">
        <v>0</v>
      </c>
      <c r="G11" s="370">
        <v>24</v>
      </c>
      <c r="H11" s="583">
        <f t="shared" si="2"/>
        <v>58</v>
      </c>
      <c r="I11" s="254">
        <v>11</v>
      </c>
      <c r="J11" s="370">
        <v>2</v>
      </c>
      <c r="K11" s="370">
        <v>27</v>
      </c>
      <c r="L11" s="584">
        <f t="shared" si="1"/>
        <v>40</v>
      </c>
      <c r="M11" s="255">
        <v>6</v>
      </c>
      <c r="N11" s="370">
        <v>2</v>
      </c>
      <c r="O11" s="370">
        <v>16</v>
      </c>
      <c r="P11" s="583">
        <f t="shared" si="3"/>
        <v>24</v>
      </c>
      <c r="Q11" s="585">
        <v>59</v>
      </c>
      <c r="R11" s="255">
        <v>0</v>
      </c>
      <c r="S11" s="370">
        <v>0</v>
      </c>
      <c r="T11" s="370">
        <v>4</v>
      </c>
      <c r="U11" s="583">
        <f t="shared" si="4"/>
        <v>4</v>
      </c>
      <c r="V11" s="255">
        <v>0</v>
      </c>
      <c r="W11" s="370">
        <v>0</v>
      </c>
      <c r="X11" s="370">
        <v>3</v>
      </c>
      <c r="Y11" s="583">
        <f t="shared" si="5"/>
        <v>3</v>
      </c>
      <c r="Z11" s="254">
        <v>1108</v>
      </c>
      <c r="AA11" s="256">
        <v>49</v>
      </c>
      <c r="AB11" s="255">
        <v>44830</v>
      </c>
      <c r="AC11" s="370">
        <v>22312</v>
      </c>
      <c r="AD11" s="586">
        <f t="shared" si="6"/>
        <v>67142</v>
      </c>
      <c r="AE11" s="370">
        <v>510</v>
      </c>
      <c r="AF11" s="370">
        <v>677</v>
      </c>
      <c r="AG11" s="370">
        <v>0</v>
      </c>
      <c r="AH11" s="370">
        <v>0</v>
      </c>
      <c r="AI11" s="370">
        <v>81</v>
      </c>
      <c r="AJ11" s="256">
        <v>180</v>
      </c>
      <c r="AK11" s="583">
        <f t="shared" si="7"/>
        <v>68590</v>
      </c>
      <c r="AL11" s="99" t="s">
        <v>82</v>
      </c>
    </row>
    <row r="12" spans="1:38" ht="34.5" customHeight="1">
      <c r="A12" s="99" t="s">
        <v>83</v>
      </c>
      <c r="B12" s="255">
        <v>10</v>
      </c>
      <c r="C12" s="370">
        <v>0</v>
      </c>
      <c r="D12" s="370">
        <v>1</v>
      </c>
      <c r="E12" s="370">
        <v>1</v>
      </c>
      <c r="F12" s="370">
        <v>0</v>
      </c>
      <c r="G12" s="370">
        <v>4</v>
      </c>
      <c r="H12" s="583">
        <f t="shared" si="2"/>
        <v>16</v>
      </c>
      <c r="I12" s="254">
        <v>6</v>
      </c>
      <c r="J12" s="370">
        <v>2</v>
      </c>
      <c r="K12" s="370">
        <v>7</v>
      </c>
      <c r="L12" s="584">
        <f t="shared" si="1"/>
        <v>15</v>
      </c>
      <c r="M12" s="255">
        <v>3</v>
      </c>
      <c r="N12" s="370">
        <v>1</v>
      </c>
      <c r="O12" s="370">
        <v>2</v>
      </c>
      <c r="P12" s="583">
        <f t="shared" si="3"/>
        <v>6</v>
      </c>
      <c r="Q12" s="585">
        <v>16</v>
      </c>
      <c r="R12" s="255">
        <v>0</v>
      </c>
      <c r="S12" s="370">
        <v>0</v>
      </c>
      <c r="T12" s="370">
        <v>0</v>
      </c>
      <c r="U12" s="583">
        <f t="shared" si="4"/>
        <v>0</v>
      </c>
      <c r="V12" s="255">
        <v>0</v>
      </c>
      <c r="W12" s="370">
        <v>0</v>
      </c>
      <c r="X12" s="370">
        <v>16</v>
      </c>
      <c r="Y12" s="583">
        <f t="shared" si="5"/>
        <v>16</v>
      </c>
      <c r="Z12" s="254">
        <v>664</v>
      </c>
      <c r="AA12" s="256">
        <v>0</v>
      </c>
      <c r="AB12" s="255">
        <v>12937</v>
      </c>
      <c r="AC12" s="370">
        <v>9104</v>
      </c>
      <c r="AD12" s="586">
        <f t="shared" si="6"/>
        <v>22041</v>
      </c>
      <c r="AE12" s="370">
        <v>0</v>
      </c>
      <c r="AF12" s="370">
        <v>3797</v>
      </c>
      <c r="AG12" s="370">
        <v>0</v>
      </c>
      <c r="AH12" s="370">
        <v>0</v>
      </c>
      <c r="AI12" s="370">
        <v>0</v>
      </c>
      <c r="AJ12" s="256">
        <v>0</v>
      </c>
      <c r="AK12" s="583">
        <f t="shared" si="7"/>
        <v>25838</v>
      </c>
      <c r="AL12" s="99" t="s">
        <v>83</v>
      </c>
    </row>
    <row r="13" spans="1:38" ht="34.5" customHeight="1">
      <c r="A13" s="99" t="s">
        <v>84</v>
      </c>
      <c r="B13" s="255">
        <v>47</v>
      </c>
      <c r="C13" s="370">
        <v>6</v>
      </c>
      <c r="D13" s="370">
        <v>9</v>
      </c>
      <c r="E13" s="370">
        <v>0</v>
      </c>
      <c r="F13" s="370">
        <v>0</v>
      </c>
      <c r="G13" s="370">
        <v>22</v>
      </c>
      <c r="H13" s="583">
        <f t="shared" si="2"/>
        <v>84</v>
      </c>
      <c r="I13" s="254">
        <v>20</v>
      </c>
      <c r="J13" s="370">
        <v>2</v>
      </c>
      <c r="K13" s="370">
        <v>63</v>
      </c>
      <c r="L13" s="584">
        <f t="shared" si="1"/>
        <v>85</v>
      </c>
      <c r="M13" s="255">
        <v>20</v>
      </c>
      <c r="N13" s="370">
        <v>2</v>
      </c>
      <c r="O13" s="370">
        <v>48</v>
      </c>
      <c r="P13" s="583">
        <f t="shared" si="3"/>
        <v>70</v>
      </c>
      <c r="Q13" s="585">
        <v>161</v>
      </c>
      <c r="R13" s="255">
        <v>0</v>
      </c>
      <c r="S13" s="370">
        <v>0</v>
      </c>
      <c r="T13" s="370">
        <v>6</v>
      </c>
      <c r="U13" s="583">
        <f t="shared" si="4"/>
        <v>6</v>
      </c>
      <c r="V13" s="255">
        <v>0</v>
      </c>
      <c r="W13" s="370">
        <v>0</v>
      </c>
      <c r="X13" s="370">
        <v>14</v>
      </c>
      <c r="Y13" s="583">
        <f t="shared" si="5"/>
        <v>14</v>
      </c>
      <c r="Z13" s="254">
        <v>2518</v>
      </c>
      <c r="AA13" s="256">
        <v>129</v>
      </c>
      <c r="AB13" s="255">
        <v>128980</v>
      </c>
      <c r="AC13" s="370">
        <v>53258</v>
      </c>
      <c r="AD13" s="586">
        <f t="shared" si="6"/>
        <v>182238</v>
      </c>
      <c r="AE13" s="370">
        <v>1502</v>
      </c>
      <c r="AF13" s="370">
        <v>1713</v>
      </c>
      <c r="AG13" s="370">
        <v>0</v>
      </c>
      <c r="AH13" s="370">
        <v>0</v>
      </c>
      <c r="AI13" s="370">
        <v>1054</v>
      </c>
      <c r="AJ13" s="256">
        <v>0</v>
      </c>
      <c r="AK13" s="583">
        <f t="shared" si="7"/>
        <v>186507</v>
      </c>
      <c r="AL13" s="99" t="s">
        <v>84</v>
      </c>
    </row>
    <row r="14" spans="1:38" ht="34.5" customHeight="1">
      <c r="A14" s="99" t="s">
        <v>85</v>
      </c>
      <c r="B14" s="587">
        <v>10</v>
      </c>
      <c r="C14" s="588">
        <v>1</v>
      </c>
      <c r="D14" s="588">
        <v>0</v>
      </c>
      <c r="E14" s="588">
        <v>0</v>
      </c>
      <c r="F14" s="588">
        <v>0</v>
      </c>
      <c r="G14" s="589">
        <v>8</v>
      </c>
      <c r="H14" s="583">
        <f t="shared" si="2"/>
        <v>19</v>
      </c>
      <c r="I14" s="257">
        <v>3</v>
      </c>
      <c r="J14" s="589">
        <v>0</v>
      </c>
      <c r="K14" s="589">
        <v>10</v>
      </c>
      <c r="L14" s="584">
        <f t="shared" si="1"/>
        <v>13</v>
      </c>
      <c r="M14" s="590">
        <v>3</v>
      </c>
      <c r="N14" s="589">
        <v>3</v>
      </c>
      <c r="O14" s="589">
        <v>4</v>
      </c>
      <c r="P14" s="583">
        <f t="shared" si="3"/>
        <v>10</v>
      </c>
      <c r="Q14" s="591">
        <v>33</v>
      </c>
      <c r="R14" s="590">
        <v>0</v>
      </c>
      <c r="S14" s="589">
        <v>0</v>
      </c>
      <c r="T14" s="589">
        <v>1</v>
      </c>
      <c r="U14" s="583">
        <f t="shared" si="4"/>
        <v>1</v>
      </c>
      <c r="V14" s="590">
        <v>0</v>
      </c>
      <c r="W14" s="589">
        <v>0</v>
      </c>
      <c r="X14" s="589">
        <v>6</v>
      </c>
      <c r="Y14" s="583">
        <f t="shared" si="5"/>
        <v>6</v>
      </c>
      <c r="Z14" s="257">
        <v>311</v>
      </c>
      <c r="AA14" s="258">
        <v>3</v>
      </c>
      <c r="AB14" s="590">
        <v>17493</v>
      </c>
      <c r="AC14" s="589">
        <v>3877</v>
      </c>
      <c r="AD14" s="586">
        <f t="shared" si="6"/>
        <v>21370</v>
      </c>
      <c r="AE14" s="589">
        <v>39</v>
      </c>
      <c r="AF14" s="589">
        <v>0</v>
      </c>
      <c r="AG14" s="589">
        <v>0</v>
      </c>
      <c r="AH14" s="589">
        <v>0</v>
      </c>
      <c r="AI14" s="589">
        <v>106</v>
      </c>
      <c r="AJ14" s="258">
        <v>0</v>
      </c>
      <c r="AK14" s="583">
        <f t="shared" si="7"/>
        <v>21515</v>
      </c>
      <c r="AL14" s="99" t="s">
        <v>85</v>
      </c>
    </row>
    <row r="15" spans="1:38" ht="34.5" customHeight="1">
      <c r="A15" s="99" t="s">
        <v>86</v>
      </c>
      <c r="B15" s="255">
        <v>12</v>
      </c>
      <c r="C15" s="370">
        <v>4</v>
      </c>
      <c r="D15" s="370">
        <v>3</v>
      </c>
      <c r="E15" s="370">
        <v>1</v>
      </c>
      <c r="F15" s="370">
        <v>0</v>
      </c>
      <c r="G15" s="370">
        <v>10</v>
      </c>
      <c r="H15" s="583">
        <f t="shared" si="2"/>
        <v>30</v>
      </c>
      <c r="I15" s="254">
        <v>6</v>
      </c>
      <c r="J15" s="370">
        <v>3</v>
      </c>
      <c r="K15" s="370">
        <v>12</v>
      </c>
      <c r="L15" s="584">
        <f t="shared" si="1"/>
        <v>21</v>
      </c>
      <c r="M15" s="255">
        <v>1</v>
      </c>
      <c r="N15" s="370">
        <v>0</v>
      </c>
      <c r="O15" s="370">
        <v>5</v>
      </c>
      <c r="P15" s="583">
        <f t="shared" si="3"/>
        <v>6</v>
      </c>
      <c r="Q15" s="585">
        <v>18</v>
      </c>
      <c r="R15" s="255">
        <v>0</v>
      </c>
      <c r="S15" s="370">
        <v>0</v>
      </c>
      <c r="T15" s="370">
        <v>0</v>
      </c>
      <c r="U15" s="583">
        <f t="shared" si="4"/>
        <v>0</v>
      </c>
      <c r="V15" s="255">
        <v>0</v>
      </c>
      <c r="W15" s="370">
        <v>0</v>
      </c>
      <c r="X15" s="370">
        <v>1</v>
      </c>
      <c r="Y15" s="583">
        <f t="shared" si="5"/>
        <v>1</v>
      </c>
      <c r="Z15" s="254">
        <v>1242</v>
      </c>
      <c r="AA15" s="256">
        <v>4</v>
      </c>
      <c r="AB15" s="255">
        <v>17401</v>
      </c>
      <c r="AC15" s="370">
        <v>9401</v>
      </c>
      <c r="AD15" s="586">
        <f t="shared" si="6"/>
        <v>26802</v>
      </c>
      <c r="AE15" s="370">
        <v>0</v>
      </c>
      <c r="AF15" s="370">
        <v>1812</v>
      </c>
      <c r="AG15" s="370">
        <v>36</v>
      </c>
      <c r="AH15" s="370">
        <v>0</v>
      </c>
      <c r="AI15" s="370">
        <v>489</v>
      </c>
      <c r="AJ15" s="256">
        <v>0</v>
      </c>
      <c r="AK15" s="583">
        <f t="shared" si="7"/>
        <v>29139</v>
      </c>
      <c r="AL15" s="99" t="s">
        <v>86</v>
      </c>
    </row>
    <row r="16" spans="1:38" ht="34.5" customHeight="1">
      <c r="A16" s="99" t="s">
        <v>87</v>
      </c>
      <c r="B16" s="255">
        <v>12</v>
      </c>
      <c r="C16" s="370">
        <v>1</v>
      </c>
      <c r="D16" s="370">
        <v>1</v>
      </c>
      <c r="E16" s="370">
        <v>0</v>
      </c>
      <c r="F16" s="370">
        <v>0</v>
      </c>
      <c r="G16" s="370">
        <v>7</v>
      </c>
      <c r="H16" s="583">
        <f t="shared" si="2"/>
        <v>21</v>
      </c>
      <c r="I16" s="254">
        <v>12</v>
      </c>
      <c r="J16" s="370">
        <v>1</v>
      </c>
      <c r="K16" s="370">
        <v>12</v>
      </c>
      <c r="L16" s="584">
        <f t="shared" si="1"/>
        <v>25</v>
      </c>
      <c r="M16" s="255">
        <v>9</v>
      </c>
      <c r="N16" s="370">
        <v>0</v>
      </c>
      <c r="O16" s="370">
        <v>7</v>
      </c>
      <c r="P16" s="583">
        <f t="shared" si="3"/>
        <v>16</v>
      </c>
      <c r="Q16" s="585">
        <v>27</v>
      </c>
      <c r="R16" s="255">
        <v>0</v>
      </c>
      <c r="S16" s="370">
        <v>0</v>
      </c>
      <c r="T16" s="370">
        <v>2</v>
      </c>
      <c r="U16" s="583">
        <f t="shared" si="4"/>
        <v>2</v>
      </c>
      <c r="V16" s="255">
        <v>1</v>
      </c>
      <c r="W16" s="370">
        <v>0</v>
      </c>
      <c r="X16" s="370">
        <v>6</v>
      </c>
      <c r="Y16" s="583">
        <f t="shared" si="5"/>
        <v>7</v>
      </c>
      <c r="Z16" s="254">
        <v>1145</v>
      </c>
      <c r="AA16" s="256">
        <v>600</v>
      </c>
      <c r="AB16" s="255">
        <v>35369</v>
      </c>
      <c r="AC16" s="370">
        <v>11868</v>
      </c>
      <c r="AD16" s="586">
        <f t="shared" si="6"/>
        <v>47237</v>
      </c>
      <c r="AE16" s="370">
        <v>6679</v>
      </c>
      <c r="AF16" s="370">
        <v>657</v>
      </c>
      <c r="AG16" s="370">
        <v>0</v>
      </c>
      <c r="AH16" s="370">
        <v>0</v>
      </c>
      <c r="AI16" s="370">
        <v>167</v>
      </c>
      <c r="AJ16" s="256">
        <v>0</v>
      </c>
      <c r="AK16" s="583">
        <f t="shared" si="7"/>
        <v>54740</v>
      </c>
      <c r="AL16" s="99" t="s">
        <v>87</v>
      </c>
    </row>
    <row r="17" spans="1:38" ht="34.5" customHeight="1">
      <c r="A17" s="99" t="s">
        <v>88</v>
      </c>
      <c r="B17" s="255">
        <v>1</v>
      </c>
      <c r="C17" s="370">
        <v>1</v>
      </c>
      <c r="D17" s="370">
        <v>1</v>
      </c>
      <c r="E17" s="370">
        <v>0</v>
      </c>
      <c r="F17" s="370">
        <v>0</v>
      </c>
      <c r="G17" s="370">
        <v>5</v>
      </c>
      <c r="H17" s="583">
        <f t="shared" si="2"/>
        <v>8</v>
      </c>
      <c r="I17" s="254">
        <v>2</v>
      </c>
      <c r="J17" s="370">
        <v>0</v>
      </c>
      <c r="K17" s="370">
        <v>0</v>
      </c>
      <c r="L17" s="584">
        <f t="shared" si="1"/>
        <v>2</v>
      </c>
      <c r="M17" s="255">
        <v>1</v>
      </c>
      <c r="N17" s="370">
        <v>0</v>
      </c>
      <c r="O17" s="370">
        <v>0</v>
      </c>
      <c r="P17" s="583">
        <f t="shared" si="3"/>
        <v>1</v>
      </c>
      <c r="Q17" s="585">
        <v>6</v>
      </c>
      <c r="R17" s="255">
        <v>0</v>
      </c>
      <c r="S17" s="370">
        <v>0</v>
      </c>
      <c r="T17" s="370">
        <v>0</v>
      </c>
      <c r="U17" s="583">
        <f t="shared" si="4"/>
        <v>0</v>
      </c>
      <c r="V17" s="255">
        <v>0</v>
      </c>
      <c r="W17" s="370">
        <v>0</v>
      </c>
      <c r="X17" s="370">
        <v>2</v>
      </c>
      <c r="Y17" s="583">
        <f t="shared" si="5"/>
        <v>2</v>
      </c>
      <c r="Z17" s="254">
        <v>235</v>
      </c>
      <c r="AA17" s="256">
        <v>3</v>
      </c>
      <c r="AB17" s="255">
        <v>4290</v>
      </c>
      <c r="AC17" s="370">
        <v>15627</v>
      </c>
      <c r="AD17" s="586">
        <f t="shared" si="6"/>
        <v>19917</v>
      </c>
      <c r="AE17" s="370">
        <v>0</v>
      </c>
      <c r="AF17" s="370">
        <v>695</v>
      </c>
      <c r="AG17" s="370">
        <v>0</v>
      </c>
      <c r="AH17" s="370">
        <v>0</v>
      </c>
      <c r="AI17" s="370">
        <v>0</v>
      </c>
      <c r="AJ17" s="256">
        <v>0</v>
      </c>
      <c r="AK17" s="583">
        <f t="shared" si="7"/>
        <v>20612</v>
      </c>
      <c r="AL17" s="99" t="s">
        <v>88</v>
      </c>
    </row>
    <row r="18" spans="1:38" ht="34.5" customHeight="1">
      <c r="A18" s="167" t="s">
        <v>454</v>
      </c>
      <c r="B18" s="592">
        <v>45</v>
      </c>
      <c r="C18" s="405">
        <v>11</v>
      </c>
      <c r="D18" s="405">
        <v>4</v>
      </c>
      <c r="E18" s="405">
        <v>0</v>
      </c>
      <c r="F18" s="405">
        <v>0</v>
      </c>
      <c r="G18" s="405">
        <v>8</v>
      </c>
      <c r="H18" s="593">
        <f t="shared" si="2"/>
        <v>68</v>
      </c>
      <c r="I18" s="259">
        <v>15</v>
      </c>
      <c r="J18" s="405">
        <v>9</v>
      </c>
      <c r="K18" s="405">
        <v>41</v>
      </c>
      <c r="L18" s="594">
        <f t="shared" si="1"/>
        <v>65</v>
      </c>
      <c r="M18" s="592">
        <v>8</v>
      </c>
      <c r="N18" s="405">
        <v>8</v>
      </c>
      <c r="O18" s="405">
        <v>25</v>
      </c>
      <c r="P18" s="593">
        <f t="shared" si="3"/>
        <v>41</v>
      </c>
      <c r="Q18" s="595">
        <v>97</v>
      </c>
      <c r="R18" s="592">
        <v>0</v>
      </c>
      <c r="S18" s="405">
        <v>0</v>
      </c>
      <c r="T18" s="405">
        <v>2</v>
      </c>
      <c r="U18" s="593">
        <f t="shared" si="4"/>
        <v>2</v>
      </c>
      <c r="V18" s="592">
        <v>0</v>
      </c>
      <c r="W18" s="405">
        <v>0</v>
      </c>
      <c r="X18" s="405">
        <v>12</v>
      </c>
      <c r="Y18" s="593">
        <f t="shared" si="5"/>
        <v>12</v>
      </c>
      <c r="Z18" s="259">
        <v>2157</v>
      </c>
      <c r="AA18" s="260">
        <v>218</v>
      </c>
      <c r="AB18" s="592">
        <v>97518</v>
      </c>
      <c r="AC18" s="405">
        <v>24223</v>
      </c>
      <c r="AD18" s="596">
        <f t="shared" si="6"/>
        <v>121741</v>
      </c>
      <c r="AE18" s="405">
        <v>42</v>
      </c>
      <c r="AF18" s="405">
        <v>549</v>
      </c>
      <c r="AG18" s="405">
        <v>0</v>
      </c>
      <c r="AH18" s="405">
        <v>0</v>
      </c>
      <c r="AI18" s="405">
        <v>32322</v>
      </c>
      <c r="AJ18" s="260">
        <v>0</v>
      </c>
      <c r="AK18" s="593">
        <f t="shared" si="7"/>
        <v>154654</v>
      </c>
      <c r="AL18" s="167" t="s">
        <v>414</v>
      </c>
    </row>
    <row r="19" spans="1:38" ht="34.5" customHeight="1" thickBot="1">
      <c r="A19" s="100" t="s">
        <v>455</v>
      </c>
      <c r="B19" s="262">
        <v>16</v>
      </c>
      <c r="C19" s="367">
        <v>0</v>
      </c>
      <c r="D19" s="367">
        <v>1</v>
      </c>
      <c r="E19" s="367">
        <v>0</v>
      </c>
      <c r="F19" s="367">
        <v>0</v>
      </c>
      <c r="G19" s="367">
        <v>13</v>
      </c>
      <c r="H19" s="597">
        <f t="shared" si="2"/>
        <v>30</v>
      </c>
      <c r="I19" s="261">
        <v>8</v>
      </c>
      <c r="J19" s="367">
        <v>0</v>
      </c>
      <c r="K19" s="367">
        <v>14</v>
      </c>
      <c r="L19" s="598">
        <f t="shared" si="1"/>
        <v>22</v>
      </c>
      <c r="M19" s="262">
        <v>3</v>
      </c>
      <c r="N19" s="367">
        <v>0</v>
      </c>
      <c r="O19" s="367">
        <v>11</v>
      </c>
      <c r="P19" s="597">
        <f t="shared" si="3"/>
        <v>14</v>
      </c>
      <c r="Q19" s="599">
        <v>30</v>
      </c>
      <c r="R19" s="262">
        <v>0</v>
      </c>
      <c r="S19" s="367">
        <v>0</v>
      </c>
      <c r="T19" s="367">
        <v>1</v>
      </c>
      <c r="U19" s="597">
        <f t="shared" si="4"/>
        <v>1</v>
      </c>
      <c r="V19" s="262">
        <v>0</v>
      </c>
      <c r="W19" s="367">
        <v>0</v>
      </c>
      <c r="X19" s="367">
        <v>2</v>
      </c>
      <c r="Y19" s="597">
        <f t="shared" si="5"/>
        <v>2</v>
      </c>
      <c r="Z19" s="261">
        <v>755</v>
      </c>
      <c r="AA19" s="263">
        <v>0</v>
      </c>
      <c r="AB19" s="262">
        <v>28974</v>
      </c>
      <c r="AC19" s="367">
        <v>14485</v>
      </c>
      <c r="AD19" s="600">
        <f t="shared" si="6"/>
        <v>43459</v>
      </c>
      <c r="AE19" s="367">
        <v>0</v>
      </c>
      <c r="AF19" s="367">
        <v>716</v>
      </c>
      <c r="AG19" s="367">
        <v>0</v>
      </c>
      <c r="AH19" s="367">
        <v>0</v>
      </c>
      <c r="AI19" s="367">
        <v>0</v>
      </c>
      <c r="AJ19" s="263">
        <v>1465</v>
      </c>
      <c r="AK19" s="597">
        <f t="shared" si="7"/>
        <v>45640</v>
      </c>
      <c r="AL19" s="100" t="s">
        <v>456</v>
      </c>
    </row>
    <row r="20" spans="1:38" ht="34.5" customHeight="1">
      <c r="A20" s="101" t="s">
        <v>406</v>
      </c>
      <c r="B20" s="264">
        <v>5</v>
      </c>
      <c r="C20" s="368">
        <v>0</v>
      </c>
      <c r="D20" s="368">
        <v>1</v>
      </c>
      <c r="E20" s="368">
        <v>1</v>
      </c>
      <c r="F20" s="368">
        <v>0</v>
      </c>
      <c r="G20" s="368">
        <v>7</v>
      </c>
      <c r="H20" s="601">
        <f t="shared" si="2"/>
        <v>14</v>
      </c>
      <c r="I20" s="264">
        <v>4</v>
      </c>
      <c r="J20" s="368">
        <v>1</v>
      </c>
      <c r="K20" s="368">
        <v>4</v>
      </c>
      <c r="L20" s="601">
        <f t="shared" si="1"/>
        <v>9</v>
      </c>
      <c r="M20" s="264">
        <v>3</v>
      </c>
      <c r="N20" s="368">
        <v>1</v>
      </c>
      <c r="O20" s="368">
        <v>3</v>
      </c>
      <c r="P20" s="601">
        <f t="shared" si="3"/>
        <v>7</v>
      </c>
      <c r="Q20" s="602">
        <v>10</v>
      </c>
      <c r="R20" s="264">
        <v>0</v>
      </c>
      <c r="S20" s="368">
        <v>0</v>
      </c>
      <c r="T20" s="368">
        <v>1</v>
      </c>
      <c r="U20" s="601">
        <f t="shared" si="4"/>
        <v>1</v>
      </c>
      <c r="V20" s="264">
        <v>0</v>
      </c>
      <c r="W20" s="368">
        <v>0</v>
      </c>
      <c r="X20" s="368">
        <v>1</v>
      </c>
      <c r="Y20" s="601">
        <f t="shared" si="5"/>
        <v>1</v>
      </c>
      <c r="Z20" s="264">
        <v>118</v>
      </c>
      <c r="AA20" s="304">
        <v>0</v>
      </c>
      <c r="AB20" s="264">
        <v>1868</v>
      </c>
      <c r="AC20" s="368">
        <v>1121</v>
      </c>
      <c r="AD20" s="603">
        <f t="shared" si="6"/>
        <v>2989</v>
      </c>
      <c r="AE20" s="368">
        <v>0</v>
      </c>
      <c r="AF20" s="368">
        <v>57</v>
      </c>
      <c r="AG20" s="368">
        <v>350</v>
      </c>
      <c r="AH20" s="368">
        <v>0</v>
      </c>
      <c r="AI20" s="368">
        <v>892</v>
      </c>
      <c r="AJ20" s="604">
        <v>0</v>
      </c>
      <c r="AK20" s="601">
        <f t="shared" si="7"/>
        <v>4288</v>
      </c>
      <c r="AL20" s="101" t="s">
        <v>457</v>
      </c>
    </row>
    <row r="21" spans="1:38" ht="34.5" customHeight="1">
      <c r="A21" s="102" t="s">
        <v>89</v>
      </c>
      <c r="B21" s="265">
        <v>1</v>
      </c>
      <c r="C21" s="369">
        <v>1</v>
      </c>
      <c r="D21" s="369">
        <v>1</v>
      </c>
      <c r="E21" s="369">
        <v>0</v>
      </c>
      <c r="F21" s="369">
        <v>0</v>
      </c>
      <c r="G21" s="369">
        <v>1</v>
      </c>
      <c r="H21" s="605">
        <f t="shared" si="2"/>
        <v>4</v>
      </c>
      <c r="I21" s="265">
        <v>0</v>
      </c>
      <c r="J21" s="369">
        <v>0</v>
      </c>
      <c r="K21" s="369">
        <v>1</v>
      </c>
      <c r="L21" s="605">
        <f t="shared" si="1"/>
        <v>1</v>
      </c>
      <c r="M21" s="265">
        <v>0</v>
      </c>
      <c r="N21" s="369">
        <v>0</v>
      </c>
      <c r="O21" s="369">
        <v>1</v>
      </c>
      <c r="P21" s="605">
        <f t="shared" si="3"/>
        <v>1</v>
      </c>
      <c r="Q21" s="606">
        <v>5</v>
      </c>
      <c r="R21" s="265">
        <v>0</v>
      </c>
      <c r="S21" s="369">
        <v>0</v>
      </c>
      <c r="T21" s="369">
        <v>0</v>
      </c>
      <c r="U21" s="605">
        <f t="shared" si="4"/>
        <v>0</v>
      </c>
      <c r="V21" s="265">
        <v>0</v>
      </c>
      <c r="W21" s="369">
        <v>0</v>
      </c>
      <c r="X21" s="369">
        <v>0</v>
      </c>
      <c r="Y21" s="605">
        <f t="shared" si="5"/>
        <v>0</v>
      </c>
      <c r="Z21" s="265">
        <v>0</v>
      </c>
      <c r="AA21" s="305">
        <v>17</v>
      </c>
      <c r="AB21" s="265">
        <v>48</v>
      </c>
      <c r="AC21" s="369">
        <v>2</v>
      </c>
      <c r="AD21" s="607">
        <f t="shared" si="6"/>
        <v>50</v>
      </c>
      <c r="AE21" s="369">
        <v>0</v>
      </c>
      <c r="AF21" s="369">
        <v>0</v>
      </c>
      <c r="AG21" s="369">
        <v>0</v>
      </c>
      <c r="AH21" s="369">
        <v>0</v>
      </c>
      <c r="AI21" s="369">
        <v>1</v>
      </c>
      <c r="AJ21" s="608">
        <v>0</v>
      </c>
      <c r="AK21" s="605">
        <f t="shared" si="7"/>
        <v>51</v>
      </c>
      <c r="AL21" s="102" t="s">
        <v>89</v>
      </c>
    </row>
    <row r="22" spans="1:38" ht="34.5" customHeight="1">
      <c r="A22" s="99" t="s">
        <v>90</v>
      </c>
      <c r="B22" s="255">
        <v>1</v>
      </c>
      <c r="C22" s="370">
        <v>0</v>
      </c>
      <c r="D22" s="370">
        <v>1</v>
      </c>
      <c r="E22" s="370">
        <v>0</v>
      </c>
      <c r="F22" s="370">
        <v>0</v>
      </c>
      <c r="G22" s="370">
        <v>2</v>
      </c>
      <c r="H22" s="583">
        <f t="shared" si="2"/>
        <v>4</v>
      </c>
      <c r="I22" s="255">
        <v>0</v>
      </c>
      <c r="J22" s="370">
        <v>0</v>
      </c>
      <c r="K22" s="370">
        <v>1</v>
      </c>
      <c r="L22" s="583">
        <f t="shared" si="1"/>
        <v>1</v>
      </c>
      <c r="M22" s="255">
        <v>0</v>
      </c>
      <c r="N22" s="370">
        <v>0</v>
      </c>
      <c r="O22" s="370">
        <v>0</v>
      </c>
      <c r="P22" s="583">
        <f t="shared" si="3"/>
        <v>0</v>
      </c>
      <c r="Q22" s="609">
        <v>0</v>
      </c>
      <c r="R22" s="255">
        <v>0</v>
      </c>
      <c r="S22" s="370">
        <v>0</v>
      </c>
      <c r="T22" s="370">
        <v>0</v>
      </c>
      <c r="U22" s="583">
        <f t="shared" si="4"/>
        <v>0</v>
      </c>
      <c r="V22" s="255">
        <v>0</v>
      </c>
      <c r="W22" s="370">
        <v>0</v>
      </c>
      <c r="X22" s="370">
        <v>0</v>
      </c>
      <c r="Y22" s="583">
        <f t="shared" si="5"/>
        <v>0</v>
      </c>
      <c r="Z22" s="255">
        <v>0</v>
      </c>
      <c r="AA22" s="306">
        <v>0</v>
      </c>
      <c r="AB22" s="255">
        <v>1</v>
      </c>
      <c r="AC22" s="370">
        <v>1</v>
      </c>
      <c r="AD22" s="586">
        <f t="shared" si="6"/>
        <v>2</v>
      </c>
      <c r="AE22" s="370">
        <v>0</v>
      </c>
      <c r="AF22" s="370">
        <v>98</v>
      </c>
      <c r="AG22" s="370">
        <v>0</v>
      </c>
      <c r="AH22" s="370">
        <v>0</v>
      </c>
      <c r="AI22" s="370">
        <v>0</v>
      </c>
      <c r="AJ22" s="370">
        <v>0</v>
      </c>
      <c r="AK22" s="583">
        <f t="shared" si="7"/>
        <v>100</v>
      </c>
      <c r="AL22" s="99" t="s">
        <v>90</v>
      </c>
    </row>
    <row r="23" spans="1:38" ht="34.5" customHeight="1">
      <c r="A23" s="99" t="s">
        <v>91</v>
      </c>
      <c r="B23" s="255">
        <v>2</v>
      </c>
      <c r="C23" s="370">
        <v>1</v>
      </c>
      <c r="D23" s="370">
        <v>0</v>
      </c>
      <c r="E23" s="370">
        <v>0</v>
      </c>
      <c r="F23" s="370">
        <v>0</v>
      </c>
      <c r="G23" s="370">
        <v>3</v>
      </c>
      <c r="H23" s="583">
        <f t="shared" si="2"/>
        <v>6</v>
      </c>
      <c r="I23" s="255">
        <v>0</v>
      </c>
      <c r="J23" s="370">
        <v>0</v>
      </c>
      <c r="K23" s="370">
        <v>2</v>
      </c>
      <c r="L23" s="583">
        <f t="shared" si="1"/>
        <v>2</v>
      </c>
      <c r="M23" s="255">
        <v>1</v>
      </c>
      <c r="N23" s="370">
        <v>0</v>
      </c>
      <c r="O23" s="370">
        <v>1</v>
      </c>
      <c r="P23" s="583">
        <f t="shared" si="3"/>
        <v>2</v>
      </c>
      <c r="Q23" s="609">
        <v>7</v>
      </c>
      <c r="R23" s="255">
        <v>0</v>
      </c>
      <c r="S23" s="370">
        <v>0</v>
      </c>
      <c r="T23" s="370">
        <v>0</v>
      </c>
      <c r="U23" s="583">
        <f t="shared" si="4"/>
        <v>0</v>
      </c>
      <c r="V23" s="255">
        <v>0</v>
      </c>
      <c r="W23" s="370">
        <v>0</v>
      </c>
      <c r="X23" s="370">
        <v>0</v>
      </c>
      <c r="Y23" s="583">
        <f t="shared" si="5"/>
        <v>0</v>
      </c>
      <c r="Z23" s="255">
        <v>4</v>
      </c>
      <c r="AA23" s="306">
        <v>3</v>
      </c>
      <c r="AB23" s="255">
        <v>174</v>
      </c>
      <c r="AC23" s="370">
        <v>132</v>
      </c>
      <c r="AD23" s="586">
        <f t="shared" si="6"/>
        <v>306</v>
      </c>
      <c r="AE23" s="370">
        <v>0</v>
      </c>
      <c r="AF23" s="370">
        <v>0</v>
      </c>
      <c r="AG23" s="370">
        <v>0</v>
      </c>
      <c r="AH23" s="370">
        <v>0</v>
      </c>
      <c r="AI23" s="370">
        <v>0</v>
      </c>
      <c r="AJ23" s="370">
        <v>0</v>
      </c>
      <c r="AK23" s="583">
        <f t="shared" si="7"/>
        <v>306</v>
      </c>
      <c r="AL23" s="99" t="s">
        <v>91</v>
      </c>
    </row>
    <row r="24" spans="1:38" ht="34.5" customHeight="1">
      <c r="A24" s="99" t="s">
        <v>92</v>
      </c>
      <c r="B24" s="255">
        <v>6</v>
      </c>
      <c r="C24" s="370">
        <v>0</v>
      </c>
      <c r="D24" s="370">
        <v>1</v>
      </c>
      <c r="E24" s="370">
        <v>0</v>
      </c>
      <c r="F24" s="370">
        <v>0</v>
      </c>
      <c r="G24" s="370">
        <v>4</v>
      </c>
      <c r="H24" s="583">
        <f t="shared" si="2"/>
        <v>11</v>
      </c>
      <c r="I24" s="255">
        <v>4</v>
      </c>
      <c r="J24" s="370">
        <v>0</v>
      </c>
      <c r="K24" s="370">
        <v>4</v>
      </c>
      <c r="L24" s="583">
        <f t="shared" si="1"/>
        <v>8</v>
      </c>
      <c r="M24" s="255">
        <v>2</v>
      </c>
      <c r="N24" s="370">
        <v>0</v>
      </c>
      <c r="O24" s="370">
        <v>2</v>
      </c>
      <c r="P24" s="583">
        <f t="shared" si="3"/>
        <v>4</v>
      </c>
      <c r="Q24" s="609">
        <v>11</v>
      </c>
      <c r="R24" s="255">
        <v>0</v>
      </c>
      <c r="S24" s="370">
        <v>0</v>
      </c>
      <c r="T24" s="370">
        <v>0</v>
      </c>
      <c r="U24" s="583">
        <f t="shared" si="4"/>
        <v>0</v>
      </c>
      <c r="V24" s="255">
        <v>0</v>
      </c>
      <c r="W24" s="370">
        <v>0</v>
      </c>
      <c r="X24" s="370">
        <v>1</v>
      </c>
      <c r="Y24" s="583">
        <f t="shared" si="5"/>
        <v>1</v>
      </c>
      <c r="Z24" s="255">
        <v>705</v>
      </c>
      <c r="AA24" s="306">
        <v>0</v>
      </c>
      <c r="AB24" s="255">
        <v>40993</v>
      </c>
      <c r="AC24" s="370">
        <v>9049</v>
      </c>
      <c r="AD24" s="586">
        <f t="shared" si="6"/>
        <v>50042</v>
      </c>
      <c r="AE24" s="370">
        <v>0</v>
      </c>
      <c r="AF24" s="370">
        <v>285</v>
      </c>
      <c r="AG24" s="370">
        <v>0</v>
      </c>
      <c r="AH24" s="370">
        <v>0</v>
      </c>
      <c r="AI24" s="370">
        <v>5</v>
      </c>
      <c r="AJ24" s="370">
        <v>0</v>
      </c>
      <c r="AK24" s="583">
        <f t="shared" si="7"/>
        <v>50332</v>
      </c>
      <c r="AL24" s="99" t="s">
        <v>92</v>
      </c>
    </row>
    <row r="25" spans="1:38" ht="34.5" customHeight="1">
      <c r="A25" s="99" t="s">
        <v>93</v>
      </c>
      <c r="B25" s="255">
        <v>1</v>
      </c>
      <c r="C25" s="370">
        <v>3</v>
      </c>
      <c r="D25" s="370">
        <v>3</v>
      </c>
      <c r="E25" s="370">
        <v>0</v>
      </c>
      <c r="F25" s="370">
        <v>0</v>
      </c>
      <c r="G25" s="370">
        <v>0</v>
      </c>
      <c r="H25" s="583">
        <f t="shared" si="2"/>
        <v>7</v>
      </c>
      <c r="I25" s="255">
        <v>0</v>
      </c>
      <c r="J25" s="370">
        <v>2</v>
      </c>
      <c r="K25" s="370">
        <v>0</v>
      </c>
      <c r="L25" s="583">
        <f>SUM(I25:K25)</f>
        <v>2</v>
      </c>
      <c r="M25" s="255">
        <v>0</v>
      </c>
      <c r="N25" s="370">
        <v>1</v>
      </c>
      <c r="O25" s="370">
        <v>0</v>
      </c>
      <c r="P25" s="583">
        <f t="shared" si="3"/>
        <v>1</v>
      </c>
      <c r="Q25" s="609">
        <v>2</v>
      </c>
      <c r="R25" s="255">
        <v>0</v>
      </c>
      <c r="S25" s="370">
        <v>0</v>
      </c>
      <c r="T25" s="370">
        <v>0</v>
      </c>
      <c r="U25" s="583">
        <f t="shared" si="4"/>
        <v>0</v>
      </c>
      <c r="V25" s="255">
        <v>0</v>
      </c>
      <c r="W25" s="370">
        <v>0</v>
      </c>
      <c r="X25" s="370">
        <v>1</v>
      </c>
      <c r="Y25" s="583">
        <f t="shared" si="5"/>
        <v>1</v>
      </c>
      <c r="Z25" s="255">
        <v>276</v>
      </c>
      <c r="AA25" s="306">
        <v>238</v>
      </c>
      <c r="AB25" s="255">
        <v>18385</v>
      </c>
      <c r="AC25" s="370">
        <v>3986</v>
      </c>
      <c r="AD25" s="586">
        <f t="shared" si="6"/>
        <v>22371</v>
      </c>
      <c r="AE25" s="370">
        <v>217</v>
      </c>
      <c r="AF25" s="370">
        <v>410</v>
      </c>
      <c r="AG25" s="370">
        <v>0</v>
      </c>
      <c r="AH25" s="370">
        <v>0</v>
      </c>
      <c r="AI25" s="370">
        <v>0</v>
      </c>
      <c r="AJ25" s="370">
        <v>0</v>
      </c>
      <c r="AK25" s="583">
        <f t="shared" si="7"/>
        <v>22998</v>
      </c>
      <c r="AL25" s="99" t="s">
        <v>93</v>
      </c>
    </row>
    <row r="26" spans="1:38" ht="34.5" customHeight="1">
      <c r="A26" s="99" t="s">
        <v>94</v>
      </c>
      <c r="B26" s="255">
        <v>1</v>
      </c>
      <c r="C26" s="370">
        <v>1</v>
      </c>
      <c r="D26" s="370">
        <v>0</v>
      </c>
      <c r="E26" s="370">
        <v>0</v>
      </c>
      <c r="F26" s="370">
        <v>0</v>
      </c>
      <c r="G26" s="370">
        <v>1</v>
      </c>
      <c r="H26" s="583">
        <f t="shared" si="2"/>
        <v>3</v>
      </c>
      <c r="I26" s="255">
        <v>2</v>
      </c>
      <c r="J26" s="370">
        <v>0</v>
      </c>
      <c r="K26" s="370">
        <v>0</v>
      </c>
      <c r="L26" s="583">
        <f>SUM(I26:K26)</f>
        <v>2</v>
      </c>
      <c r="M26" s="255">
        <v>1</v>
      </c>
      <c r="N26" s="370">
        <v>0</v>
      </c>
      <c r="O26" s="370">
        <v>0</v>
      </c>
      <c r="P26" s="583">
        <f t="shared" si="3"/>
        <v>1</v>
      </c>
      <c r="Q26" s="609">
        <v>2</v>
      </c>
      <c r="R26" s="255">
        <v>0</v>
      </c>
      <c r="S26" s="370">
        <v>0</v>
      </c>
      <c r="T26" s="370">
        <v>0</v>
      </c>
      <c r="U26" s="583">
        <f t="shared" si="4"/>
        <v>0</v>
      </c>
      <c r="V26" s="255">
        <v>0</v>
      </c>
      <c r="W26" s="370">
        <v>0</v>
      </c>
      <c r="X26" s="370">
        <v>0</v>
      </c>
      <c r="Y26" s="583">
        <f t="shared" si="5"/>
        <v>0</v>
      </c>
      <c r="Z26" s="255">
        <v>196</v>
      </c>
      <c r="AA26" s="306">
        <v>3</v>
      </c>
      <c r="AB26" s="255">
        <v>10560</v>
      </c>
      <c r="AC26" s="370">
        <v>1480</v>
      </c>
      <c r="AD26" s="586">
        <f t="shared" si="6"/>
        <v>12040</v>
      </c>
      <c r="AE26" s="370">
        <v>0</v>
      </c>
      <c r="AF26" s="370">
        <v>0</v>
      </c>
      <c r="AG26" s="370">
        <v>0</v>
      </c>
      <c r="AH26" s="370">
        <v>0</v>
      </c>
      <c r="AI26" s="370">
        <v>20</v>
      </c>
      <c r="AJ26" s="370">
        <v>0</v>
      </c>
      <c r="AK26" s="583">
        <f t="shared" si="7"/>
        <v>12060</v>
      </c>
      <c r="AL26" s="99" t="s">
        <v>94</v>
      </c>
    </row>
    <row r="27" spans="1:38" ht="34.5" customHeight="1">
      <c r="A27" s="99" t="s">
        <v>95</v>
      </c>
      <c r="B27" s="255">
        <v>1</v>
      </c>
      <c r="C27" s="370">
        <v>0</v>
      </c>
      <c r="D27" s="370">
        <v>1</v>
      </c>
      <c r="E27" s="370">
        <v>0</v>
      </c>
      <c r="F27" s="370">
        <v>0</v>
      </c>
      <c r="G27" s="370">
        <v>0</v>
      </c>
      <c r="H27" s="583">
        <f t="shared" si="2"/>
        <v>2</v>
      </c>
      <c r="I27" s="255">
        <v>0</v>
      </c>
      <c r="J27" s="370">
        <v>0</v>
      </c>
      <c r="K27" s="370">
        <v>1</v>
      </c>
      <c r="L27" s="583">
        <f>SUM(I27:K27)</f>
        <v>1</v>
      </c>
      <c r="M27" s="255">
        <v>0</v>
      </c>
      <c r="N27" s="370">
        <v>0</v>
      </c>
      <c r="O27" s="370">
        <v>0</v>
      </c>
      <c r="P27" s="583">
        <f t="shared" si="3"/>
        <v>0</v>
      </c>
      <c r="Q27" s="609">
        <v>0</v>
      </c>
      <c r="R27" s="255">
        <v>0</v>
      </c>
      <c r="S27" s="370">
        <v>0</v>
      </c>
      <c r="T27" s="370">
        <v>0</v>
      </c>
      <c r="U27" s="583">
        <f t="shared" si="4"/>
        <v>0</v>
      </c>
      <c r="V27" s="255">
        <v>0</v>
      </c>
      <c r="W27" s="370">
        <v>0</v>
      </c>
      <c r="X27" s="370">
        <v>0</v>
      </c>
      <c r="Y27" s="583">
        <f t="shared" si="5"/>
        <v>0</v>
      </c>
      <c r="Z27" s="255">
        <v>16</v>
      </c>
      <c r="AA27" s="306">
        <v>0</v>
      </c>
      <c r="AB27" s="255">
        <v>26</v>
      </c>
      <c r="AC27" s="370">
        <v>90</v>
      </c>
      <c r="AD27" s="586">
        <f t="shared" si="6"/>
        <v>116</v>
      </c>
      <c r="AE27" s="370">
        <v>0</v>
      </c>
      <c r="AF27" s="370">
        <v>323</v>
      </c>
      <c r="AG27" s="370">
        <v>0</v>
      </c>
      <c r="AH27" s="370">
        <v>0</v>
      </c>
      <c r="AI27" s="370">
        <v>0</v>
      </c>
      <c r="AJ27" s="370">
        <v>0</v>
      </c>
      <c r="AK27" s="583">
        <f t="shared" si="7"/>
        <v>439</v>
      </c>
      <c r="AL27" s="99" t="s">
        <v>95</v>
      </c>
    </row>
    <row r="28" spans="1:38" ht="34.5" customHeight="1" thickBot="1">
      <c r="A28" s="100" t="s">
        <v>96</v>
      </c>
      <c r="B28" s="262">
        <v>4</v>
      </c>
      <c r="C28" s="367">
        <v>0</v>
      </c>
      <c r="D28" s="367">
        <v>2</v>
      </c>
      <c r="E28" s="367">
        <v>0</v>
      </c>
      <c r="F28" s="367">
        <v>0</v>
      </c>
      <c r="G28" s="367">
        <v>1</v>
      </c>
      <c r="H28" s="597">
        <f t="shared" si="2"/>
        <v>7</v>
      </c>
      <c r="I28" s="262">
        <v>1</v>
      </c>
      <c r="J28" s="367">
        <v>1</v>
      </c>
      <c r="K28" s="367">
        <v>2</v>
      </c>
      <c r="L28" s="597">
        <f>SUM(I28:K28)</f>
        <v>4</v>
      </c>
      <c r="M28" s="262">
        <v>1</v>
      </c>
      <c r="N28" s="367">
        <v>0</v>
      </c>
      <c r="O28" s="367">
        <v>1</v>
      </c>
      <c r="P28" s="597">
        <f t="shared" si="3"/>
        <v>2</v>
      </c>
      <c r="Q28" s="610">
        <v>4</v>
      </c>
      <c r="R28" s="262">
        <v>0</v>
      </c>
      <c r="S28" s="367">
        <v>0</v>
      </c>
      <c r="T28" s="367">
        <v>0</v>
      </c>
      <c r="U28" s="597">
        <f t="shared" si="4"/>
        <v>0</v>
      </c>
      <c r="V28" s="262">
        <v>0</v>
      </c>
      <c r="W28" s="367">
        <v>0</v>
      </c>
      <c r="X28" s="367">
        <v>0</v>
      </c>
      <c r="Y28" s="597">
        <f t="shared" si="5"/>
        <v>0</v>
      </c>
      <c r="Z28" s="262">
        <v>170</v>
      </c>
      <c r="AA28" s="307">
        <v>0</v>
      </c>
      <c r="AB28" s="262">
        <v>2741</v>
      </c>
      <c r="AC28" s="367">
        <v>1006</v>
      </c>
      <c r="AD28" s="600">
        <f t="shared" si="6"/>
        <v>3747</v>
      </c>
      <c r="AE28" s="367">
        <v>0</v>
      </c>
      <c r="AF28" s="367">
        <v>100</v>
      </c>
      <c r="AG28" s="367">
        <v>0</v>
      </c>
      <c r="AH28" s="367">
        <v>0</v>
      </c>
      <c r="AI28" s="367">
        <v>20</v>
      </c>
      <c r="AJ28" s="367">
        <v>0</v>
      </c>
      <c r="AK28" s="597">
        <f t="shared" si="7"/>
        <v>3867</v>
      </c>
      <c r="AL28" s="100" t="s">
        <v>96</v>
      </c>
    </row>
    <row r="29" spans="22:38" ht="15.75" customHeight="1">
      <c r="V29" s="953"/>
      <c r="W29" s="954"/>
      <c r="X29" s="954"/>
      <c r="Y29" s="954"/>
      <c r="Z29" s="954"/>
      <c r="AA29" s="954"/>
      <c r="AB29" s="954"/>
      <c r="AC29" s="954"/>
      <c r="AD29" s="954"/>
      <c r="AE29" s="954"/>
      <c r="AF29" s="954"/>
      <c r="AG29" s="954"/>
      <c r="AH29" s="954"/>
      <c r="AI29" s="954"/>
      <c r="AJ29" s="954"/>
      <c r="AK29" s="954"/>
      <c r="AL29" s="954"/>
    </row>
  </sheetData>
  <mergeCells count="44">
    <mergeCell ref="V29:AL29"/>
    <mergeCell ref="AB4:AD4"/>
    <mergeCell ref="AE4:AE5"/>
    <mergeCell ref="AK4:AK5"/>
    <mergeCell ref="AF4:AF5"/>
    <mergeCell ref="AG4:AG5"/>
    <mergeCell ref="AH4:AH5"/>
    <mergeCell ref="AI4:AI5"/>
    <mergeCell ref="AJ4:AJ5"/>
    <mergeCell ref="P4:P5"/>
    <mergeCell ref="R4:R5"/>
    <mergeCell ref="S4:S5"/>
    <mergeCell ref="Q3:Q5"/>
    <mergeCell ref="R3:U3"/>
    <mergeCell ref="AB3:AK3"/>
    <mergeCell ref="AL3:AL5"/>
    <mergeCell ref="B4:B5"/>
    <mergeCell ref="C4:C5"/>
    <mergeCell ref="D4:D5"/>
    <mergeCell ref="E4:E5"/>
    <mergeCell ref="F4:F5"/>
    <mergeCell ref="G4:G5"/>
    <mergeCell ref="H4:H5"/>
    <mergeCell ref="I4:I5"/>
    <mergeCell ref="V3:Y3"/>
    <mergeCell ref="Z3:AA3"/>
    <mergeCell ref="T4:T5"/>
    <mergeCell ref="U4:U5"/>
    <mergeCell ref="V4:V5"/>
    <mergeCell ref="W4:W5"/>
    <mergeCell ref="X4:X5"/>
    <mergeCell ref="Y4:Y5"/>
    <mergeCell ref="Z4:Z5"/>
    <mergeCell ref="AA4:AA5"/>
    <mergeCell ref="A3:A5"/>
    <mergeCell ref="B3:H3"/>
    <mergeCell ref="I3:L3"/>
    <mergeCell ref="M3:P3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12" footer="0.512"/>
  <pageSetup horizontalDpi="600" verticalDpi="600" orientation="portrait" paperSize="9" scale="70" r:id="rId1"/>
  <colBreaks count="1" manualBreakCount="1">
    <brk id="21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:G1"/>
    </sheetView>
  </sheetViews>
  <sheetFormatPr defaultColWidth="9.00390625" defaultRowHeight="13.5"/>
  <cols>
    <col min="1" max="2" width="9.00390625" style="104" customWidth="1"/>
    <col min="3" max="4" width="9.625" style="104" customWidth="1"/>
    <col min="5" max="5" width="9.00390625" style="104" customWidth="1"/>
    <col min="6" max="6" width="16.25390625" style="104" customWidth="1"/>
    <col min="7" max="7" width="15.625" style="104" customWidth="1"/>
    <col min="8" max="16384" width="9.00390625" style="104" customWidth="1"/>
  </cols>
  <sheetData>
    <row r="1" spans="1:7" ht="36" customHeight="1" thickBot="1">
      <c r="A1" s="977" t="s">
        <v>9</v>
      </c>
      <c r="B1" s="977"/>
      <c r="C1" s="977"/>
      <c r="D1" s="977"/>
      <c r="E1" s="977"/>
      <c r="F1" s="977"/>
      <c r="G1" s="977"/>
    </row>
    <row r="2" spans="1:7" ht="22.5" customHeight="1" thickBot="1">
      <c r="A2" s="978" t="s">
        <v>285</v>
      </c>
      <c r="B2" s="979"/>
      <c r="C2" s="979"/>
      <c r="D2" s="980"/>
      <c r="E2" s="103" t="s">
        <v>99</v>
      </c>
      <c r="F2" s="103" t="s">
        <v>675</v>
      </c>
      <c r="G2" s="103" t="s">
        <v>552</v>
      </c>
    </row>
    <row r="3" spans="1:7" ht="22.5" customHeight="1">
      <c r="A3" s="957" t="s">
        <v>286</v>
      </c>
      <c r="B3" s="958"/>
      <c r="C3" s="961" t="s">
        <v>24</v>
      </c>
      <c r="D3" s="962"/>
      <c r="E3" s="105" t="s">
        <v>104</v>
      </c>
      <c r="F3" s="157">
        <f>8!G4/365</f>
        <v>1.841095890410959</v>
      </c>
      <c r="G3" s="157">
        <f>8!K4/365</f>
        <v>1.9534246575342467</v>
      </c>
    </row>
    <row r="4" spans="1:7" ht="22.5" customHeight="1">
      <c r="A4" s="967"/>
      <c r="B4" s="968"/>
      <c r="C4" s="971" t="s">
        <v>125</v>
      </c>
      <c r="D4" s="972"/>
      <c r="E4" s="106" t="s">
        <v>126</v>
      </c>
      <c r="F4" s="158">
        <f>8!G22/365</f>
        <v>3704.0219178082193</v>
      </c>
      <c r="G4" s="158">
        <f>8!K22/365</f>
        <v>4781.254794520548</v>
      </c>
    </row>
    <row r="5" spans="1:7" ht="22.5" customHeight="1">
      <c r="A5" s="967"/>
      <c r="B5" s="968"/>
      <c r="C5" s="971" t="s">
        <v>287</v>
      </c>
      <c r="D5" s="972"/>
      <c r="E5" s="106" t="s">
        <v>288</v>
      </c>
      <c r="F5" s="159">
        <f>8!G11/365</f>
        <v>1.632876712328767</v>
      </c>
      <c r="G5" s="159">
        <f>8!K11/365</f>
        <v>1.4027397260273973</v>
      </c>
    </row>
    <row r="6" spans="1:7" ht="22.5" customHeight="1">
      <c r="A6" s="967"/>
      <c r="B6" s="968"/>
      <c r="C6" s="971" t="s">
        <v>289</v>
      </c>
      <c r="D6" s="972"/>
      <c r="E6" s="106" t="s">
        <v>290</v>
      </c>
      <c r="F6" s="159">
        <f>8!G20/365</f>
        <v>56.178082191780824</v>
      </c>
      <c r="G6" s="159">
        <f>8!K20/365</f>
        <v>54.00821917808219</v>
      </c>
    </row>
    <row r="7" spans="1:7" ht="22.5" customHeight="1">
      <c r="A7" s="967"/>
      <c r="B7" s="968"/>
      <c r="C7" s="971" t="s">
        <v>291</v>
      </c>
      <c r="D7" s="972"/>
      <c r="E7" s="106" t="s">
        <v>292</v>
      </c>
      <c r="F7" s="159">
        <f>8!G21/365</f>
        <v>4.019178082191781</v>
      </c>
      <c r="G7" s="159">
        <f>8!K21/365</f>
        <v>1.819178082191781</v>
      </c>
    </row>
    <row r="8" spans="1:7" ht="22.5" customHeight="1">
      <c r="A8" s="967"/>
      <c r="B8" s="968"/>
      <c r="C8" s="971" t="s">
        <v>293</v>
      </c>
      <c r="D8" s="972"/>
      <c r="E8" s="106" t="s">
        <v>117</v>
      </c>
      <c r="F8" s="159">
        <f>8!G15/365</f>
        <v>1.0602739726027397</v>
      </c>
      <c r="G8" s="159">
        <f>8!K15/365</f>
        <v>0.8821917808219178</v>
      </c>
    </row>
    <row r="9" spans="1:7" ht="22.5" customHeight="1">
      <c r="A9" s="967"/>
      <c r="B9" s="968"/>
      <c r="C9" s="971" t="s">
        <v>294</v>
      </c>
      <c r="D9" s="972"/>
      <c r="E9" s="106" t="s">
        <v>295</v>
      </c>
      <c r="F9" s="159">
        <f>8!G16/365</f>
        <v>2.5753424657534247</v>
      </c>
      <c r="G9" s="159">
        <f>8!K16/365</f>
        <v>2.243835616438356</v>
      </c>
    </row>
    <row r="10" spans="1:7" ht="22.5" customHeight="1">
      <c r="A10" s="967"/>
      <c r="B10" s="968"/>
      <c r="C10" s="971" t="s">
        <v>121</v>
      </c>
      <c r="D10" s="972"/>
      <c r="E10" s="106" t="s">
        <v>295</v>
      </c>
      <c r="F10" s="159">
        <f>8!G18/365</f>
        <v>0.08767123287671233</v>
      </c>
      <c r="G10" s="159">
        <f>8!K18/365</f>
        <v>0.043835616438356165</v>
      </c>
    </row>
    <row r="11" spans="1:7" ht="22.5" customHeight="1" thickBot="1">
      <c r="A11" s="969"/>
      <c r="B11" s="970"/>
      <c r="C11" s="963" t="s">
        <v>122</v>
      </c>
      <c r="D11" s="964"/>
      <c r="E11" s="107" t="s">
        <v>295</v>
      </c>
      <c r="F11" s="160">
        <f>8!G19/365</f>
        <v>0.3041095890410959</v>
      </c>
      <c r="G11" s="160">
        <f>8!K19/365</f>
        <v>0.2547945205479452</v>
      </c>
    </row>
    <row r="12" spans="1:7" ht="22.5" customHeight="1" thickBot="1">
      <c r="A12" s="973" t="s">
        <v>296</v>
      </c>
      <c r="B12" s="974"/>
      <c r="C12" s="975" t="s">
        <v>125</v>
      </c>
      <c r="D12" s="976"/>
      <c r="E12" s="103" t="s">
        <v>126</v>
      </c>
      <c r="F12" s="161">
        <f>8!G22/8!G4</f>
        <v>2011.857142857143</v>
      </c>
      <c r="G12" s="161">
        <f>8!K22/8!K4</f>
        <v>2447.6269284712484</v>
      </c>
    </row>
    <row r="13" spans="1:7" ht="22.5" customHeight="1">
      <c r="A13" s="965" t="s">
        <v>297</v>
      </c>
      <c r="B13" s="966"/>
      <c r="C13" s="961" t="s">
        <v>125</v>
      </c>
      <c r="D13" s="962"/>
      <c r="E13" s="108" t="s">
        <v>126</v>
      </c>
      <c r="F13" s="162">
        <f>8!G23/8!G5</f>
        <v>3241.878306878307</v>
      </c>
      <c r="G13" s="162">
        <f>8!K23/8!K5</f>
        <v>4618.2</v>
      </c>
    </row>
    <row r="14" spans="1:7" ht="22.5" customHeight="1">
      <c r="A14" s="967"/>
      <c r="B14" s="968"/>
      <c r="C14" s="971" t="s">
        <v>289</v>
      </c>
      <c r="D14" s="972"/>
      <c r="E14" s="106" t="s">
        <v>290</v>
      </c>
      <c r="F14" s="159">
        <f>8!G20/8!G5</f>
        <v>54.24603174603175</v>
      </c>
      <c r="G14" s="159">
        <f>8!K20/8!K5</f>
        <v>54.75833333333333</v>
      </c>
    </row>
    <row r="15" spans="1:7" ht="22.5" customHeight="1">
      <c r="A15" s="967"/>
      <c r="B15" s="968"/>
      <c r="C15" s="971" t="s">
        <v>287</v>
      </c>
      <c r="D15" s="972"/>
      <c r="E15" s="106" t="s">
        <v>288</v>
      </c>
      <c r="F15" s="159">
        <f>8!G11/8!G5</f>
        <v>1.5767195767195767</v>
      </c>
      <c r="G15" s="159">
        <f>8!K11/8!K5</f>
        <v>1.4222222222222223</v>
      </c>
    </row>
    <row r="16" spans="1:7" ht="22.5" customHeight="1">
      <c r="A16" s="967"/>
      <c r="B16" s="968"/>
      <c r="C16" s="971" t="s">
        <v>293</v>
      </c>
      <c r="D16" s="972"/>
      <c r="E16" s="106" t="s">
        <v>117</v>
      </c>
      <c r="F16" s="159">
        <f>8!G15/8!G5</f>
        <v>1.0238095238095237</v>
      </c>
      <c r="G16" s="159">
        <f>8!K15/8!K5</f>
        <v>0.8944444444444445</v>
      </c>
    </row>
    <row r="17" spans="1:7" ht="22.5" customHeight="1" thickBot="1">
      <c r="A17" s="969"/>
      <c r="B17" s="970"/>
      <c r="C17" s="963" t="s">
        <v>294</v>
      </c>
      <c r="D17" s="964"/>
      <c r="E17" s="109" t="s">
        <v>295</v>
      </c>
      <c r="F17" s="163">
        <f>8!G16/8!G5</f>
        <v>2.486772486772487</v>
      </c>
      <c r="G17" s="163">
        <f>8!K16/8!K5</f>
        <v>2.275</v>
      </c>
    </row>
    <row r="18" spans="1:7" ht="22.5" customHeight="1">
      <c r="A18" s="957" t="s">
        <v>298</v>
      </c>
      <c r="B18" s="958"/>
      <c r="C18" s="961" t="s">
        <v>125</v>
      </c>
      <c r="D18" s="962"/>
      <c r="E18" s="105" t="s">
        <v>126</v>
      </c>
      <c r="F18" s="157">
        <f>8!G24/8!G6</f>
        <v>176.44444444444446</v>
      </c>
      <c r="G18" s="157">
        <f>8!K24/8!K6</f>
        <v>28.849056603773583</v>
      </c>
    </row>
    <row r="19" spans="1:7" ht="22.5" customHeight="1" thickBot="1">
      <c r="A19" s="959"/>
      <c r="B19" s="960"/>
      <c r="C19" s="963" t="s">
        <v>291</v>
      </c>
      <c r="D19" s="964"/>
      <c r="E19" s="109" t="s">
        <v>292</v>
      </c>
      <c r="F19" s="163">
        <f>8!G21/8!G6</f>
        <v>27.166666666666668</v>
      </c>
      <c r="G19" s="163">
        <f>8!K21/8!K6</f>
        <v>12.528301886792454</v>
      </c>
    </row>
  </sheetData>
  <mergeCells count="23">
    <mergeCell ref="A1:G1"/>
    <mergeCell ref="A2:D2"/>
    <mergeCell ref="A3:B11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2:B12"/>
    <mergeCell ref="C12:D12"/>
    <mergeCell ref="A18:B19"/>
    <mergeCell ref="C18:D18"/>
    <mergeCell ref="C19:D19"/>
    <mergeCell ref="A13:B17"/>
    <mergeCell ref="C13:D13"/>
    <mergeCell ref="C14:D14"/>
    <mergeCell ref="C15:D15"/>
    <mergeCell ref="C16:D16"/>
    <mergeCell ref="C17:D1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workbookViewId="0" topLeftCell="A52">
      <selection activeCell="H25" sqref="H25"/>
    </sheetView>
  </sheetViews>
  <sheetFormatPr defaultColWidth="9.00390625" defaultRowHeight="13.5"/>
  <cols>
    <col min="1" max="16384" width="9.00390625" style="143" customWidth="1"/>
  </cols>
  <sheetData>
    <row r="1" spans="2:23" ht="13.5">
      <c r="B1" s="143" t="s">
        <v>21</v>
      </c>
      <c r="E1" s="143" t="s">
        <v>22</v>
      </c>
      <c r="H1" s="143" t="s">
        <v>23</v>
      </c>
      <c r="K1" s="143" t="s">
        <v>299</v>
      </c>
      <c r="N1" s="143" t="s">
        <v>358</v>
      </c>
      <c r="Q1" s="143" t="s">
        <v>435</v>
      </c>
      <c r="T1" s="143" t="s">
        <v>458</v>
      </c>
      <c r="W1" s="143" t="s">
        <v>545</v>
      </c>
    </row>
    <row r="2" spans="2:23" ht="13.5">
      <c r="B2" s="143" t="s">
        <v>24</v>
      </c>
      <c r="E2" s="143" t="s">
        <v>24</v>
      </c>
      <c r="H2" s="143" t="s">
        <v>24</v>
      </c>
      <c r="K2" s="143" t="s">
        <v>24</v>
      </c>
      <c r="N2" s="143" t="s">
        <v>24</v>
      </c>
      <c r="Q2" s="143" t="s">
        <v>24</v>
      </c>
      <c r="T2" s="143" t="s">
        <v>24</v>
      </c>
      <c r="W2" s="143" t="s">
        <v>24</v>
      </c>
    </row>
    <row r="3" spans="1:23" ht="13.5">
      <c r="A3" s="143" t="s">
        <v>25</v>
      </c>
      <c r="B3" s="143">
        <v>7013</v>
      </c>
      <c r="D3" s="143" t="s">
        <v>25</v>
      </c>
      <c r="E3" s="143">
        <v>7004</v>
      </c>
      <c r="G3" s="143" t="s">
        <v>25</v>
      </c>
      <c r="H3" s="143">
        <v>6745</v>
      </c>
      <c r="J3" s="143" t="s">
        <v>25</v>
      </c>
      <c r="K3" s="143">
        <v>6299</v>
      </c>
      <c r="M3" s="144" t="s">
        <v>359</v>
      </c>
      <c r="N3" s="145">
        <v>6837</v>
      </c>
      <c r="P3" s="144" t="s">
        <v>359</v>
      </c>
      <c r="Q3" s="146">
        <v>6466</v>
      </c>
      <c r="S3" s="143" t="s">
        <v>482</v>
      </c>
      <c r="T3" s="143">
        <v>6006</v>
      </c>
      <c r="V3" s="143" t="s">
        <v>482</v>
      </c>
      <c r="W3" s="143">
        <v>5876</v>
      </c>
    </row>
    <row r="4" spans="1:23" ht="13.5">
      <c r="A4" s="143" t="s">
        <v>27</v>
      </c>
      <c r="B4" s="143">
        <v>4260</v>
      </c>
      <c r="D4" s="143" t="s">
        <v>27</v>
      </c>
      <c r="E4" s="143">
        <v>4443</v>
      </c>
      <c r="G4" s="143" t="s">
        <v>27</v>
      </c>
      <c r="H4" s="143">
        <v>4257</v>
      </c>
      <c r="J4" s="143" t="s">
        <v>26</v>
      </c>
      <c r="K4" s="143">
        <v>3986</v>
      </c>
      <c r="M4" s="144" t="s">
        <v>360</v>
      </c>
      <c r="N4" s="145">
        <v>4042</v>
      </c>
      <c r="P4" s="144" t="s">
        <v>360</v>
      </c>
      <c r="Q4" s="146">
        <v>3591</v>
      </c>
      <c r="S4" s="143" t="s">
        <v>496</v>
      </c>
      <c r="T4" s="143">
        <v>3375</v>
      </c>
      <c r="V4" s="143" t="s">
        <v>496</v>
      </c>
      <c r="W4" s="143">
        <v>3632</v>
      </c>
    </row>
    <row r="5" spans="1:23" ht="13.5">
      <c r="A5" s="143" t="s">
        <v>26</v>
      </c>
      <c r="B5" s="143">
        <v>4212</v>
      </c>
      <c r="D5" s="143" t="s">
        <v>26</v>
      </c>
      <c r="E5" s="143">
        <v>4199</v>
      </c>
      <c r="G5" s="143" t="s">
        <v>26</v>
      </c>
      <c r="H5" s="143">
        <v>4080</v>
      </c>
      <c r="J5" s="143" t="s">
        <v>27</v>
      </c>
      <c r="K5" s="143">
        <v>3636</v>
      </c>
      <c r="M5" s="144" t="s">
        <v>361</v>
      </c>
      <c r="N5" s="145">
        <v>3820</v>
      </c>
      <c r="P5" s="144" t="s">
        <v>361</v>
      </c>
      <c r="Q5" s="146">
        <v>3567</v>
      </c>
      <c r="S5" s="143" t="s">
        <v>492</v>
      </c>
      <c r="T5" s="143">
        <v>3328</v>
      </c>
      <c r="V5" s="143" t="s">
        <v>492</v>
      </c>
      <c r="W5" s="143">
        <v>3417</v>
      </c>
    </row>
    <row r="6" spans="1:23" ht="13.5">
      <c r="A6" s="143" t="s">
        <v>30</v>
      </c>
      <c r="B6" s="143">
        <v>3236</v>
      </c>
      <c r="D6" s="143" t="s">
        <v>28</v>
      </c>
      <c r="E6" s="143">
        <v>3346</v>
      </c>
      <c r="G6" s="143" t="s">
        <v>28</v>
      </c>
      <c r="H6" s="143">
        <v>3214</v>
      </c>
      <c r="J6" s="143" t="s">
        <v>28</v>
      </c>
      <c r="K6" s="143">
        <v>2960</v>
      </c>
      <c r="M6" s="144" t="s">
        <v>362</v>
      </c>
      <c r="N6" s="145">
        <v>3363</v>
      </c>
      <c r="P6" s="144" t="s">
        <v>363</v>
      </c>
      <c r="Q6" s="146">
        <v>3042</v>
      </c>
      <c r="S6" s="143" t="s">
        <v>483</v>
      </c>
      <c r="T6" s="143">
        <v>2829</v>
      </c>
      <c r="V6" s="143" t="s">
        <v>483</v>
      </c>
      <c r="W6" s="143">
        <v>2875</v>
      </c>
    </row>
    <row r="7" spans="1:23" ht="13.5">
      <c r="A7" s="143" t="s">
        <v>29</v>
      </c>
      <c r="B7" s="143">
        <v>3214</v>
      </c>
      <c r="D7" s="143" t="s">
        <v>29</v>
      </c>
      <c r="E7" s="143">
        <v>3292</v>
      </c>
      <c r="G7" s="143" t="s">
        <v>30</v>
      </c>
      <c r="H7" s="143">
        <v>3123</v>
      </c>
      <c r="J7" s="143" t="s">
        <v>30</v>
      </c>
      <c r="K7" s="143">
        <v>2897</v>
      </c>
      <c r="M7" s="144" t="s">
        <v>363</v>
      </c>
      <c r="N7" s="145">
        <v>3303</v>
      </c>
      <c r="P7" s="144" t="s">
        <v>362</v>
      </c>
      <c r="Q7" s="146">
        <v>2964</v>
      </c>
      <c r="S7" s="143" t="s">
        <v>480</v>
      </c>
      <c r="T7" s="143">
        <v>2780</v>
      </c>
      <c r="V7" s="143" t="s">
        <v>480</v>
      </c>
      <c r="W7" s="143">
        <v>2735</v>
      </c>
    </row>
    <row r="8" spans="1:23" ht="13.5">
      <c r="A8" s="143" t="s">
        <v>28</v>
      </c>
      <c r="B8" s="143">
        <v>3083</v>
      </c>
      <c r="D8" s="143" t="s">
        <v>30</v>
      </c>
      <c r="E8" s="143">
        <v>3269</v>
      </c>
      <c r="G8" s="143" t="s">
        <v>31</v>
      </c>
      <c r="H8" s="143">
        <v>3118</v>
      </c>
      <c r="J8" s="143" t="s">
        <v>31</v>
      </c>
      <c r="K8" s="143">
        <v>2616</v>
      </c>
      <c r="M8" s="144" t="s">
        <v>364</v>
      </c>
      <c r="N8" s="145">
        <v>2935</v>
      </c>
      <c r="P8" s="144" t="s">
        <v>364</v>
      </c>
      <c r="Q8" s="146">
        <v>2824</v>
      </c>
      <c r="S8" s="143" t="s">
        <v>497</v>
      </c>
      <c r="T8" s="143">
        <v>2549</v>
      </c>
      <c r="V8" s="143" t="s">
        <v>497</v>
      </c>
      <c r="W8" s="143">
        <v>2633</v>
      </c>
    </row>
    <row r="9" spans="1:23" ht="13.5">
      <c r="A9" s="143" t="s">
        <v>31</v>
      </c>
      <c r="B9" s="143">
        <v>3078</v>
      </c>
      <c r="D9" s="143" t="s">
        <v>31</v>
      </c>
      <c r="E9" s="143">
        <v>2932</v>
      </c>
      <c r="G9" s="143" t="s">
        <v>29</v>
      </c>
      <c r="H9" s="143">
        <v>3029</v>
      </c>
      <c r="J9" s="143" t="s">
        <v>29</v>
      </c>
      <c r="K9" s="143">
        <v>2551</v>
      </c>
      <c r="M9" s="144" t="s">
        <v>365</v>
      </c>
      <c r="N9" s="145">
        <v>2731</v>
      </c>
      <c r="P9" s="144" t="s">
        <v>365</v>
      </c>
      <c r="Q9" s="146">
        <v>2748</v>
      </c>
      <c r="S9" s="143" t="s">
        <v>32</v>
      </c>
      <c r="T9" s="143">
        <v>2477</v>
      </c>
      <c r="V9" s="143" t="s">
        <v>32</v>
      </c>
      <c r="W9" s="143">
        <v>2509</v>
      </c>
    </row>
    <row r="10" spans="1:23" ht="13.5">
      <c r="A10" s="143" t="s">
        <v>33</v>
      </c>
      <c r="B10" s="143">
        <v>2415</v>
      </c>
      <c r="D10" s="143" t="s">
        <v>32</v>
      </c>
      <c r="E10" s="143">
        <v>2492</v>
      </c>
      <c r="G10" s="143" t="s">
        <v>33</v>
      </c>
      <c r="H10" s="143">
        <v>2518</v>
      </c>
      <c r="J10" s="143" t="s">
        <v>32</v>
      </c>
      <c r="K10" s="143">
        <v>2295</v>
      </c>
      <c r="M10" s="144" t="s">
        <v>366</v>
      </c>
      <c r="N10" s="145">
        <v>2323</v>
      </c>
      <c r="P10" s="144" t="s">
        <v>367</v>
      </c>
      <c r="Q10" s="146">
        <v>2342</v>
      </c>
      <c r="S10" s="143" t="s">
        <v>481</v>
      </c>
      <c r="T10" s="143">
        <v>2310</v>
      </c>
      <c r="V10" s="143" t="s">
        <v>481</v>
      </c>
      <c r="W10" s="143">
        <v>2398</v>
      </c>
    </row>
    <row r="11" spans="1:23" ht="13.5">
      <c r="A11" s="143" t="s">
        <v>32</v>
      </c>
      <c r="B11" s="143">
        <v>2340</v>
      </c>
      <c r="D11" s="143" t="s">
        <v>33</v>
      </c>
      <c r="E11" s="143">
        <v>2406</v>
      </c>
      <c r="G11" s="143" t="s">
        <v>32</v>
      </c>
      <c r="H11" s="143">
        <v>2290</v>
      </c>
      <c r="J11" s="143" t="s">
        <v>33</v>
      </c>
      <c r="K11" s="143">
        <v>2195</v>
      </c>
      <c r="M11" s="144" t="s">
        <v>367</v>
      </c>
      <c r="N11" s="145">
        <v>2171</v>
      </c>
      <c r="P11" s="144" t="s">
        <v>366</v>
      </c>
      <c r="Q11" s="146">
        <v>2141</v>
      </c>
      <c r="S11" s="143" t="s">
        <v>509</v>
      </c>
      <c r="T11" s="143">
        <v>2038</v>
      </c>
      <c r="V11" s="143" t="s">
        <v>509</v>
      </c>
      <c r="W11" s="143">
        <v>2105</v>
      </c>
    </row>
    <row r="12" spans="1:23" ht="13.5">
      <c r="A12" s="143" t="s">
        <v>34</v>
      </c>
      <c r="B12" s="143">
        <v>2088</v>
      </c>
      <c r="D12" s="143" t="s">
        <v>34</v>
      </c>
      <c r="E12" s="143">
        <v>1927</v>
      </c>
      <c r="G12" s="143" t="s">
        <v>35</v>
      </c>
      <c r="H12" s="143">
        <v>2053</v>
      </c>
      <c r="J12" s="143" t="s">
        <v>34</v>
      </c>
      <c r="K12" s="143">
        <v>1690</v>
      </c>
      <c r="M12" s="144" t="s">
        <v>368</v>
      </c>
      <c r="N12" s="145">
        <v>1770</v>
      </c>
      <c r="P12" s="144" t="s">
        <v>368</v>
      </c>
      <c r="Q12" s="146">
        <v>1822</v>
      </c>
      <c r="S12" s="143" t="s">
        <v>477</v>
      </c>
      <c r="T12" s="143">
        <v>1536</v>
      </c>
      <c r="V12" s="143" t="s">
        <v>491</v>
      </c>
      <c r="W12" s="143">
        <v>1573</v>
      </c>
    </row>
    <row r="13" spans="1:23" ht="13.5">
      <c r="A13" s="143" t="s">
        <v>35</v>
      </c>
      <c r="B13" s="143">
        <v>2049</v>
      </c>
      <c r="D13" s="143" t="s">
        <v>35</v>
      </c>
      <c r="E13" s="143">
        <v>1903</v>
      </c>
      <c r="G13" s="143" t="s">
        <v>34</v>
      </c>
      <c r="H13" s="143">
        <v>1889</v>
      </c>
      <c r="J13" s="143" t="s">
        <v>35</v>
      </c>
      <c r="K13" s="143">
        <v>1646</v>
      </c>
      <c r="M13" s="144" t="s">
        <v>369</v>
      </c>
      <c r="N13" s="145">
        <v>1704</v>
      </c>
      <c r="P13" s="144" t="s">
        <v>369</v>
      </c>
      <c r="Q13" s="146">
        <v>1732</v>
      </c>
      <c r="S13" s="143" t="s">
        <v>491</v>
      </c>
      <c r="T13" s="143">
        <v>1475</v>
      </c>
      <c r="V13" s="143" t="s">
        <v>549</v>
      </c>
      <c r="W13" s="143">
        <v>1493</v>
      </c>
    </row>
    <row r="14" spans="1:23" ht="13.5">
      <c r="A14" s="143" t="s">
        <v>36</v>
      </c>
      <c r="B14" s="143">
        <v>1520</v>
      </c>
      <c r="D14" s="143" t="s">
        <v>36</v>
      </c>
      <c r="E14" s="143">
        <v>1624</v>
      </c>
      <c r="G14" s="143" t="s">
        <v>36</v>
      </c>
      <c r="H14" s="143">
        <v>1624</v>
      </c>
      <c r="J14" s="143" t="s">
        <v>36</v>
      </c>
      <c r="K14" s="143">
        <v>1280</v>
      </c>
      <c r="M14" s="144" t="s">
        <v>370</v>
      </c>
      <c r="N14" s="145">
        <v>1353</v>
      </c>
      <c r="P14" s="144" t="s">
        <v>370</v>
      </c>
      <c r="Q14" s="146">
        <v>1364</v>
      </c>
      <c r="S14" s="143" t="s">
        <v>503</v>
      </c>
      <c r="T14" s="143">
        <v>1296</v>
      </c>
      <c r="V14" s="143" t="s">
        <v>503</v>
      </c>
      <c r="W14" s="143">
        <v>1426</v>
      </c>
    </row>
    <row r="15" spans="1:23" ht="13.5">
      <c r="A15" s="143" t="s">
        <v>38</v>
      </c>
      <c r="B15" s="143">
        <v>1231</v>
      </c>
      <c r="D15" s="143" t="s">
        <v>38</v>
      </c>
      <c r="E15" s="143">
        <v>1280</v>
      </c>
      <c r="G15" s="143" t="s">
        <v>39</v>
      </c>
      <c r="H15" s="143">
        <v>1346</v>
      </c>
      <c r="J15" s="143" t="s">
        <v>39</v>
      </c>
      <c r="K15" s="143">
        <v>1219</v>
      </c>
      <c r="M15" s="144" t="s">
        <v>371</v>
      </c>
      <c r="N15" s="145">
        <v>1259</v>
      </c>
      <c r="P15" s="144" t="s">
        <v>372</v>
      </c>
      <c r="Q15" s="146">
        <v>1150</v>
      </c>
      <c r="S15" s="143" t="s">
        <v>515</v>
      </c>
      <c r="T15" s="143">
        <v>1073</v>
      </c>
      <c r="V15" s="143" t="s">
        <v>515</v>
      </c>
      <c r="W15" s="143">
        <v>1102</v>
      </c>
    </row>
    <row r="16" spans="1:23" ht="13.5">
      <c r="A16" s="143" t="s">
        <v>37</v>
      </c>
      <c r="B16" s="143">
        <v>1127</v>
      </c>
      <c r="D16" s="143" t="s">
        <v>37</v>
      </c>
      <c r="E16" s="143">
        <v>1258</v>
      </c>
      <c r="G16" s="143" t="s">
        <v>38</v>
      </c>
      <c r="H16" s="143">
        <v>1224</v>
      </c>
      <c r="J16" s="143" t="s">
        <v>37</v>
      </c>
      <c r="K16" s="143">
        <v>1147</v>
      </c>
      <c r="M16" s="144" t="s">
        <v>372</v>
      </c>
      <c r="N16" s="145">
        <v>1230</v>
      </c>
      <c r="P16" s="144" t="s">
        <v>371</v>
      </c>
      <c r="Q16" s="146">
        <v>1121</v>
      </c>
      <c r="S16" s="143" t="s">
        <v>489</v>
      </c>
      <c r="T16" s="143">
        <v>1049</v>
      </c>
      <c r="V16" s="143" t="s">
        <v>489</v>
      </c>
      <c r="W16" s="143">
        <v>1025</v>
      </c>
    </row>
    <row r="17" spans="1:23" ht="13.5">
      <c r="A17" s="143" t="s">
        <v>41</v>
      </c>
      <c r="B17" s="143">
        <v>1125</v>
      </c>
      <c r="D17" s="143" t="s">
        <v>41</v>
      </c>
      <c r="E17" s="143">
        <v>1186</v>
      </c>
      <c r="G17" s="143" t="s">
        <v>37</v>
      </c>
      <c r="H17" s="143">
        <v>1186</v>
      </c>
      <c r="J17" s="143" t="s">
        <v>38</v>
      </c>
      <c r="K17" s="143">
        <v>1081</v>
      </c>
      <c r="M17" s="144" t="s">
        <v>373</v>
      </c>
      <c r="N17" s="145">
        <v>1205</v>
      </c>
      <c r="P17" s="144" t="s">
        <v>374</v>
      </c>
      <c r="Q17" s="146">
        <v>1112</v>
      </c>
      <c r="S17" s="143" t="s">
        <v>478</v>
      </c>
      <c r="T17" s="143">
        <v>989</v>
      </c>
      <c r="V17" s="143" t="s">
        <v>490</v>
      </c>
      <c r="W17" s="143">
        <v>1022</v>
      </c>
    </row>
    <row r="18" spans="1:23" ht="13.5">
      <c r="A18" s="143" t="s">
        <v>42</v>
      </c>
      <c r="B18" s="143">
        <v>1097</v>
      </c>
      <c r="D18" s="143" t="s">
        <v>40</v>
      </c>
      <c r="E18" s="143">
        <v>1160</v>
      </c>
      <c r="G18" s="143" t="s">
        <v>42</v>
      </c>
      <c r="H18" s="143">
        <v>1163</v>
      </c>
      <c r="J18" s="143" t="s">
        <v>42</v>
      </c>
      <c r="K18" s="143">
        <v>1051</v>
      </c>
      <c r="M18" s="144" t="s">
        <v>374</v>
      </c>
      <c r="N18" s="145">
        <v>1178</v>
      </c>
      <c r="P18" s="144" t="s">
        <v>378</v>
      </c>
      <c r="Q18" s="146">
        <v>1085</v>
      </c>
      <c r="S18" s="143" t="s">
        <v>490</v>
      </c>
      <c r="T18" s="143">
        <v>989</v>
      </c>
      <c r="V18" s="143" t="s">
        <v>478</v>
      </c>
      <c r="W18" s="143">
        <v>995</v>
      </c>
    </row>
    <row r="19" spans="1:23" ht="13.5">
      <c r="A19" s="143" t="s">
        <v>39</v>
      </c>
      <c r="B19" s="143">
        <v>1086</v>
      </c>
      <c r="D19" s="143" t="s">
        <v>39</v>
      </c>
      <c r="E19" s="143">
        <v>1108</v>
      </c>
      <c r="G19" s="143" t="s">
        <v>41</v>
      </c>
      <c r="H19" s="143">
        <v>1135</v>
      </c>
      <c r="J19" s="143" t="s">
        <v>43</v>
      </c>
      <c r="K19" s="143">
        <v>1037</v>
      </c>
      <c r="M19" s="144" t="s">
        <v>375</v>
      </c>
      <c r="N19" s="145">
        <v>1072</v>
      </c>
      <c r="P19" s="144" t="s">
        <v>379</v>
      </c>
      <c r="Q19" s="146">
        <v>1014</v>
      </c>
      <c r="S19" s="143" t="s">
        <v>476</v>
      </c>
      <c r="T19" s="143">
        <v>959</v>
      </c>
      <c r="V19" s="143" t="s">
        <v>547</v>
      </c>
      <c r="W19" s="143">
        <v>965</v>
      </c>
    </row>
    <row r="20" spans="1:23" ht="13.5">
      <c r="A20" s="143" t="s">
        <v>43</v>
      </c>
      <c r="B20" s="143">
        <v>1051</v>
      </c>
      <c r="D20" s="143" t="s">
        <v>43</v>
      </c>
      <c r="E20" s="143">
        <v>1061</v>
      </c>
      <c r="G20" s="143" t="s">
        <v>43</v>
      </c>
      <c r="H20" s="143">
        <v>1119</v>
      </c>
      <c r="J20" s="143" t="s">
        <v>44</v>
      </c>
      <c r="K20" s="143">
        <v>957</v>
      </c>
      <c r="M20" s="144" t="s">
        <v>376</v>
      </c>
      <c r="N20" s="145">
        <v>1053</v>
      </c>
      <c r="P20" s="144" t="s">
        <v>377</v>
      </c>
      <c r="Q20" s="146">
        <v>989</v>
      </c>
      <c r="S20" s="143" t="s">
        <v>473</v>
      </c>
      <c r="T20" s="143">
        <v>942</v>
      </c>
      <c r="V20" s="143" t="s">
        <v>548</v>
      </c>
      <c r="W20" s="143">
        <v>952</v>
      </c>
    </row>
    <row r="21" spans="1:23" ht="13.5">
      <c r="A21" s="143" t="s">
        <v>40</v>
      </c>
      <c r="B21" s="143">
        <v>1024</v>
      </c>
      <c r="D21" s="143" t="s">
        <v>44</v>
      </c>
      <c r="E21" s="143">
        <v>1037</v>
      </c>
      <c r="G21" s="143" t="s">
        <v>40</v>
      </c>
      <c r="H21" s="143">
        <v>1112</v>
      </c>
      <c r="J21" s="143" t="s">
        <v>41</v>
      </c>
      <c r="K21" s="143">
        <v>942</v>
      </c>
      <c r="M21" s="144" t="s">
        <v>377</v>
      </c>
      <c r="N21" s="145">
        <v>1044</v>
      </c>
      <c r="P21" s="144" t="s">
        <v>376</v>
      </c>
      <c r="Q21" s="146">
        <v>969</v>
      </c>
      <c r="S21" s="143" t="s">
        <v>479</v>
      </c>
      <c r="T21" s="143">
        <v>901</v>
      </c>
      <c r="V21" s="143" t="s">
        <v>479</v>
      </c>
      <c r="W21" s="143">
        <v>945</v>
      </c>
    </row>
    <row r="22" spans="1:23" ht="13.5">
      <c r="A22" s="143" t="s">
        <v>44</v>
      </c>
      <c r="B22" s="143">
        <v>972</v>
      </c>
      <c r="D22" s="143" t="s">
        <v>42</v>
      </c>
      <c r="E22" s="143">
        <v>1026</v>
      </c>
      <c r="G22" s="143" t="s">
        <v>44</v>
      </c>
      <c r="H22" s="143">
        <v>1063</v>
      </c>
      <c r="J22" s="143" t="s">
        <v>40</v>
      </c>
      <c r="K22" s="143">
        <v>942</v>
      </c>
      <c r="M22" s="144" t="s">
        <v>378</v>
      </c>
      <c r="N22" s="147">
        <v>991</v>
      </c>
      <c r="P22" s="144" t="s">
        <v>375</v>
      </c>
      <c r="Q22" s="146">
        <v>945</v>
      </c>
      <c r="S22" s="143" t="s">
        <v>493</v>
      </c>
      <c r="T22" s="143">
        <v>892</v>
      </c>
      <c r="V22" s="143" t="s">
        <v>502</v>
      </c>
      <c r="W22" s="143">
        <v>926</v>
      </c>
    </row>
    <row r="23" spans="1:23" ht="13.5">
      <c r="A23" s="143" t="s">
        <v>45</v>
      </c>
      <c r="B23" s="143">
        <v>936</v>
      </c>
      <c r="D23" s="143" t="s">
        <v>46</v>
      </c>
      <c r="E23" s="143">
        <v>989</v>
      </c>
      <c r="G23" s="143" t="s">
        <v>45</v>
      </c>
      <c r="H23" s="143">
        <v>1014</v>
      </c>
      <c r="J23" s="143" t="s">
        <v>45</v>
      </c>
      <c r="K23" s="143">
        <v>923</v>
      </c>
      <c r="M23" s="144" t="s">
        <v>379</v>
      </c>
      <c r="N23" s="147">
        <v>949</v>
      </c>
      <c r="P23" s="144" t="s">
        <v>373</v>
      </c>
      <c r="Q23" s="146">
        <v>915</v>
      </c>
      <c r="S23" s="143" t="s">
        <v>502</v>
      </c>
      <c r="T23" s="143">
        <v>826</v>
      </c>
      <c r="V23" s="143" t="s">
        <v>493</v>
      </c>
      <c r="W23" s="143">
        <v>889</v>
      </c>
    </row>
    <row r="24" spans="1:23" ht="13.5">
      <c r="A24" s="143" t="s">
        <v>46</v>
      </c>
      <c r="B24" s="143">
        <v>925</v>
      </c>
      <c r="D24" s="143" t="s">
        <v>45</v>
      </c>
      <c r="E24" s="143">
        <v>982</v>
      </c>
      <c r="G24" s="205" t="s">
        <v>47</v>
      </c>
      <c r="H24" s="205">
        <v>917</v>
      </c>
      <c r="J24" s="143" t="s">
        <v>46</v>
      </c>
      <c r="K24" s="143">
        <v>849</v>
      </c>
      <c r="M24" s="144" t="s">
        <v>380</v>
      </c>
      <c r="N24" s="147">
        <v>872</v>
      </c>
      <c r="P24" s="144" t="s">
        <v>380</v>
      </c>
      <c r="Q24" s="146">
        <v>851</v>
      </c>
      <c r="S24" s="143" t="s">
        <v>512</v>
      </c>
      <c r="T24" s="143">
        <v>772</v>
      </c>
      <c r="V24" s="143" t="s">
        <v>512</v>
      </c>
      <c r="W24" s="143">
        <v>747</v>
      </c>
    </row>
    <row r="25" spans="1:23" ht="13.5">
      <c r="A25" s="143" t="s">
        <v>48</v>
      </c>
      <c r="B25" s="143">
        <v>848</v>
      </c>
      <c r="D25" s="143" t="s">
        <v>48</v>
      </c>
      <c r="E25" s="143">
        <v>856</v>
      </c>
      <c r="G25" s="143" t="s">
        <v>48</v>
      </c>
      <c r="H25" s="143">
        <v>869</v>
      </c>
      <c r="J25" s="143" t="s">
        <v>48</v>
      </c>
      <c r="K25" s="143">
        <v>760</v>
      </c>
      <c r="M25" s="144" t="s">
        <v>381</v>
      </c>
      <c r="N25" s="147">
        <v>858</v>
      </c>
      <c r="P25" s="144" t="s">
        <v>382</v>
      </c>
      <c r="Q25" s="146">
        <v>792</v>
      </c>
      <c r="S25" s="143" t="s">
        <v>484</v>
      </c>
      <c r="T25" s="143">
        <v>742</v>
      </c>
      <c r="V25" s="143" t="s">
        <v>484</v>
      </c>
      <c r="W25" s="143">
        <v>737</v>
      </c>
    </row>
    <row r="26" spans="1:23" ht="13.5">
      <c r="A26" s="143" t="s">
        <v>49</v>
      </c>
      <c r="B26" s="143">
        <v>796</v>
      </c>
      <c r="D26" s="143" t="s">
        <v>49</v>
      </c>
      <c r="E26" s="143">
        <v>835</v>
      </c>
      <c r="G26" s="143" t="s">
        <v>46</v>
      </c>
      <c r="H26" s="143">
        <v>866</v>
      </c>
      <c r="J26" s="143" t="s">
        <v>49</v>
      </c>
      <c r="K26" s="143">
        <v>737</v>
      </c>
      <c r="M26" s="144" t="s">
        <v>382</v>
      </c>
      <c r="N26" s="147">
        <v>760</v>
      </c>
      <c r="P26" s="144" t="s">
        <v>381</v>
      </c>
      <c r="Q26" s="146">
        <v>728</v>
      </c>
      <c r="S26" s="205" t="s">
        <v>504</v>
      </c>
      <c r="T26" s="205">
        <v>713</v>
      </c>
      <c r="V26" s="143" t="s">
        <v>495</v>
      </c>
      <c r="W26" s="143">
        <v>677</v>
      </c>
    </row>
    <row r="27" spans="1:23" ht="13.5">
      <c r="A27" s="205" t="s">
        <v>47</v>
      </c>
      <c r="B27" s="205">
        <v>775</v>
      </c>
      <c r="D27" s="205" t="s">
        <v>47</v>
      </c>
      <c r="E27" s="205">
        <v>744</v>
      </c>
      <c r="G27" s="143" t="s">
        <v>49</v>
      </c>
      <c r="H27" s="143">
        <v>850</v>
      </c>
      <c r="J27" s="143" t="s">
        <v>50</v>
      </c>
      <c r="K27" s="143">
        <v>666</v>
      </c>
      <c r="M27" s="144" t="s">
        <v>383</v>
      </c>
      <c r="N27" s="147">
        <v>728</v>
      </c>
      <c r="P27" s="144" t="s">
        <v>384</v>
      </c>
      <c r="Q27" s="146">
        <v>715</v>
      </c>
      <c r="S27" s="143" t="s">
        <v>495</v>
      </c>
      <c r="T27" s="143">
        <v>686</v>
      </c>
      <c r="V27" s="205" t="s">
        <v>504</v>
      </c>
      <c r="W27" s="205">
        <v>672</v>
      </c>
    </row>
    <row r="28" spans="1:23" ht="13.5">
      <c r="A28" s="143" t="s">
        <v>51</v>
      </c>
      <c r="B28" s="143">
        <v>705</v>
      </c>
      <c r="D28" s="143" t="s">
        <v>50</v>
      </c>
      <c r="E28" s="143">
        <v>698</v>
      </c>
      <c r="G28" s="143" t="s">
        <v>52</v>
      </c>
      <c r="H28" s="143">
        <v>775</v>
      </c>
      <c r="J28" s="205" t="s">
        <v>47</v>
      </c>
      <c r="K28" s="205">
        <v>654</v>
      </c>
      <c r="M28" s="144" t="s">
        <v>384</v>
      </c>
      <c r="N28" s="147">
        <v>702</v>
      </c>
      <c r="P28" s="216" t="s">
        <v>385</v>
      </c>
      <c r="Q28" s="217">
        <v>707</v>
      </c>
      <c r="S28" s="143" t="s">
        <v>511</v>
      </c>
      <c r="T28" s="143">
        <v>657</v>
      </c>
      <c r="V28" s="143" t="s">
        <v>511</v>
      </c>
      <c r="W28" s="143">
        <v>664</v>
      </c>
    </row>
    <row r="29" spans="1:23" ht="13.5">
      <c r="A29" s="143" t="s">
        <v>53</v>
      </c>
      <c r="B29" s="143">
        <v>627</v>
      </c>
      <c r="D29" s="143" t="s">
        <v>53</v>
      </c>
      <c r="E29" s="143">
        <v>664</v>
      </c>
      <c r="G29" s="143" t="s">
        <v>51</v>
      </c>
      <c r="H29" s="143">
        <v>775</v>
      </c>
      <c r="J29" s="143" t="s">
        <v>52</v>
      </c>
      <c r="K29" s="143">
        <v>626</v>
      </c>
      <c r="M29" s="216" t="s">
        <v>385</v>
      </c>
      <c r="N29" s="218">
        <v>697</v>
      </c>
      <c r="P29" s="144" t="s">
        <v>389</v>
      </c>
      <c r="Q29" s="146">
        <v>654</v>
      </c>
      <c r="S29" s="143" t="s">
        <v>514</v>
      </c>
      <c r="T29" s="143">
        <v>633</v>
      </c>
      <c r="V29" s="143" t="s">
        <v>546</v>
      </c>
      <c r="W29" s="143">
        <v>661</v>
      </c>
    </row>
    <row r="30" spans="1:23" ht="13.5">
      <c r="A30" s="143" t="s">
        <v>52</v>
      </c>
      <c r="B30" s="143">
        <v>626</v>
      </c>
      <c r="D30" s="143" t="s">
        <v>52</v>
      </c>
      <c r="E30" s="143">
        <v>661</v>
      </c>
      <c r="G30" s="143" t="s">
        <v>50</v>
      </c>
      <c r="H30" s="143">
        <v>703</v>
      </c>
      <c r="J30" s="143" t="s">
        <v>51</v>
      </c>
      <c r="K30" s="143">
        <v>601</v>
      </c>
      <c r="M30" s="144" t="s">
        <v>386</v>
      </c>
      <c r="N30" s="147">
        <v>630</v>
      </c>
      <c r="P30" s="144" t="s">
        <v>387</v>
      </c>
      <c r="Q30" s="146">
        <v>653</v>
      </c>
      <c r="S30" s="143" t="s">
        <v>471</v>
      </c>
      <c r="T30" s="143">
        <v>619</v>
      </c>
      <c r="V30" s="143" t="s">
        <v>514</v>
      </c>
      <c r="W30" s="143">
        <v>646</v>
      </c>
    </row>
    <row r="31" spans="1:23" ht="13.5">
      <c r="A31" s="143" t="s">
        <v>50</v>
      </c>
      <c r="B31" s="143">
        <v>606</v>
      </c>
      <c r="D31" s="143" t="s">
        <v>51</v>
      </c>
      <c r="E31" s="143">
        <v>658</v>
      </c>
      <c r="G31" s="143" t="s">
        <v>53</v>
      </c>
      <c r="H31" s="143">
        <v>683</v>
      </c>
      <c r="J31" s="143" t="s">
        <v>55</v>
      </c>
      <c r="K31" s="143">
        <v>599</v>
      </c>
      <c r="M31" s="144" t="s">
        <v>387</v>
      </c>
      <c r="N31" s="147">
        <v>627</v>
      </c>
      <c r="P31" s="144" t="s">
        <v>383</v>
      </c>
      <c r="Q31" s="146">
        <v>651</v>
      </c>
      <c r="S31" s="143" t="s">
        <v>507</v>
      </c>
      <c r="T31" s="143">
        <v>579</v>
      </c>
      <c r="V31" s="143" t="s">
        <v>507</v>
      </c>
      <c r="W31" s="143">
        <v>619</v>
      </c>
    </row>
    <row r="32" spans="1:23" ht="13.5">
      <c r="A32" s="143" t="s">
        <v>37</v>
      </c>
      <c r="B32" s="143">
        <v>601</v>
      </c>
      <c r="D32" s="143" t="s">
        <v>55</v>
      </c>
      <c r="E32" s="143">
        <v>637</v>
      </c>
      <c r="G32" s="143" t="s">
        <v>56</v>
      </c>
      <c r="H32" s="143">
        <v>656</v>
      </c>
      <c r="J32" s="143" t="s">
        <v>58</v>
      </c>
      <c r="K32" s="143">
        <v>551</v>
      </c>
      <c r="M32" s="144" t="s">
        <v>388</v>
      </c>
      <c r="N32" s="147">
        <v>582</v>
      </c>
      <c r="P32" s="144" t="s">
        <v>386</v>
      </c>
      <c r="Q32" s="146">
        <v>630</v>
      </c>
      <c r="S32" s="143" t="s">
        <v>513</v>
      </c>
      <c r="T32" s="143">
        <v>548</v>
      </c>
      <c r="V32" s="143" t="s">
        <v>513</v>
      </c>
      <c r="W32" s="143">
        <v>596</v>
      </c>
    </row>
    <row r="33" spans="1:23" ht="13.5">
      <c r="A33" s="143" t="s">
        <v>57</v>
      </c>
      <c r="B33" s="143">
        <v>598</v>
      </c>
      <c r="D33" s="143" t="s">
        <v>57</v>
      </c>
      <c r="E33" s="143">
        <v>617</v>
      </c>
      <c r="G33" s="143" t="s">
        <v>58</v>
      </c>
      <c r="H33" s="143">
        <v>647</v>
      </c>
      <c r="J33" s="143" t="s">
        <v>57</v>
      </c>
      <c r="K33" s="143">
        <v>547</v>
      </c>
      <c r="M33" s="144" t="s">
        <v>389</v>
      </c>
      <c r="N33" s="147">
        <v>567</v>
      </c>
      <c r="P33" s="144" t="s">
        <v>392</v>
      </c>
      <c r="Q33" s="146">
        <v>551</v>
      </c>
      <c r="S33" s="143" t="s">
        <v>494</v>
      </c>
      <c r="T33" s="143">
        <v>513</v>
      </c>
      <c r="V33" s="143" t="s">
        <v>494</v>
      </c>
      <c r="W33" s="143">
        <v>559</v>
      </c>
    </row>
    <row r="34" spans="1:23" ht="13.5">
      <c r="A34" s="143" t="s">
        <v>54</v>
      </c>
      <c r="B34" s="143">
        <v>559</v>
      </c>
      <c r="D34" s="143" t="s">
        <v>60</v>
      </c>
      <c r="E34" s="143">
        <v>612</v>
      </c>
      <c r="G34" s="143" t="s">
        <v>54</v>
      </c>
      <c r="H34" s="143">
        <v>618</v>
      </c>
      <c r="J34" s="143" t="s">
        <v>56</v>
      </c>
      <c r="K34" s="143">
        <v>535</v>
      </c>
      <c r="M34" s="144" t="s">
        <v>390</v>
      </c>
      <c r="N34" s="147">
        <v>566</v>
      </c>
      <c r="P34" s="144" t="s">
        <v>390</v>
      </c>
      <c r="Q34" s="146">
        <v>531</v>
      </c>
      <c r="S34" s="143" t="s">
        <v>499</v>
      </c>
      <c r="T34" s="143">
        <v>499</v>
      </c>
      <c r="V34" s="143" t="s">
        <v>472</v>
      </c>
      <c r="W34" s="143">
        <v>530</v>
      </c>
    </row>
    <row r="35" spans="1:23" ht="13.5">
      <c r="A35" s="143" t="s">
        <v>61</v>
      </c>
      <c r="B35" s="143">
        <v>546</v>
      </c>
      <c r="D35" s="143" t="s">
        <v>59</v>
      </c>
      <c r="E35" s="143">
        <v>563</v>
      </c>
      <c r="G35" s="143" t="s">
        <v>57</v>
      </c>
      <c r="H35" s="143">
        <v>612</v>
      </c>
      <c r="J35" s="143" t="s">
        <v>60</v>
      </c>
      <c r="K35" s="143">
        <v>491</v>
      </c>
      <c r="M35" s="144" t="s">
        <v>391</v>
      </c>
      <c r="N35" s="147">
        <v>548</v>
      </c>
      <c r="P35" s="144" t="s">
        <v>393</v>
      </c>
      <c r="Q35" s="146">
        <v>496</v>
      </c>
      <c r="S35" s="143" t="s">
        <v>498</v>
      </c>
      <c r="T35" s="143">
        <v>484</v>
      </c>
      <c r="V35" s="143" t="s">
        <v>499</v>
      </c>
      <c r="W35" s="143">
        <v>512</v>
      </c>
    </row>
    <row r="36" spans="1:23" ht="13.5">
      <c r="A36" s="143" t="s">
        <v>56</v>
      </c>
      <c r="B36" s="143">
        <v>536</v>
      </c>
      <c r="D36" s="143" t="s">
        <v>54</v>
      </c>
      <c r="E36" s="143">
        <v>563</v>
      </c>
      <c r="G36" s="143" t="s">
        <v>55</v>
      </c>
      <c r="H36" s="143">
        <v>605</v>
      </c>
      <c r="J36" s="143" t="s">
        <v>54</v>
      </c>
      <c r="K36" s="143">
        <v>477</v>
      </c>
      <c r="M36" s="144" t="s">
        <v>392</v>
      </c>
      <c r="N36" s="147">
        <v>545</v>
      </c>
      <c r="P36" s="144" t="s">
        <v>391</v>
      </c>
      <c r="Q36" s="146">
        <v>485</v>
      </c>
      <c r="S36" s="143" t="s">
        <v>516</v>
      </c>
      <c r="T36" s="143">
        <v>471</v>
      </c>
      <c r="V36" s="143" t="s">
        <v>475</v>
      </c>
      <c r="W36" s="143">
        <v>492</v>
      </c>
    </row>
    <row r="37" spans="1:23" ht="13.5">
      <c r="A37" s="143" t="s">
        <v>62</v>
      </c>
      <c r="B37" s="143">
        <v>524</v>
      </c>
      <c r="D37" s="143" t="s">
        <v>56</v>
      </c>
      <c r="E37" s="143">
        <v>563</v>
      </c>
      <c r="G37" s="143" t="s">
        <v>62</v>
      </c>
      <c r="H37" s="143">
        <v>566</v>
      </c>
      <c r="J37" s="143" t="s">
        <v>61</v>
      </c>
      <c r="K37" s="143">
        <v>467</v>
      </c>
      <c r="M37" s="144" t="s">
        <v>393</v>
      </c>
      <c r="N37" s="144">
        <v>528</v>
      </c>
      <c r="P37" s="144" t="s">
        <v>398</v>
      </c>
      <c r="Q37" s="146">
        <v>484</v>
      </c>
      <c r="S37" s="143" t="s">
        <v>472</v>
      </c>
      <c r="T37" s="143">
        <v>464</v>
      </c>
      <c r="V37" s="143" t="s">
        <v>474</v>
      </c>
      <c r="W37" s="143">
        <v>469</v>
      </c>
    </row>
    <row r="38" spans="1:23" ht="13.5">
      <c r="A38" s="143" t="s">
        <v>63</v>
      </c>
      <c r="B38" s="143">
        <v>521</v>
      </c>
      <c r="D38" s="143" t="s">
        <v>61</v>
      </c>
      <c r="E38" s="143">
        <v>551</v>
      </c>
      <c r="G38" s="143" t="s">
        <v>64</v>
      </c>
      <c r="H38" s="143">
        <v>542</v>
      </c>
      <c r="J38" s="143" t="s">
        <v>59</v>
      </c>
      <c r="K38" s="143">
        <v>462</v>
      </c>
      <c r="M38" s="144" t="s">
        <v>394</v>
      </c>
      <c r="N38" s="147">
        <v>511</v>
      </c>
      <c r="P38" s="144" t="s">
        <v>396</v>
      </c>
      <c r="Q38" s="146">
        <v>471</v>
      </c>
      <c r="S38" s="143" t="s">
        <v>488</v>
      </c>
      <c r="T38" s="143">
        <v>456</v>
      </c>
      <c r="V38" s="143" t="s">
        <v>516</v>
      </c>
      <c r="W38" s="143">
        <v>466</v>
      </c>
    </row>
    <row r="39" spans="1:23" ht="13.5">
      <c r="A39" s="143" t="s">
        <v>59</v>
      </c>
      <c r="B39" s="143">
        <v>519</v>
      </c>
      <c r="D39" s="143" t="s">
        <v>58</v>
      </c>
      <c r="E39" s="143">
        <v>532</v>
      </c>
      <c r="G39" s="143" t="s">
        <v>59</v>
      </c>
      <c r="H39" s="143">
        <v>526</v>
      </c>
      <c r="J39" s="143" t="s">
        <v>53</v>
      </c>
      <c r="K39" s="143">
        <v>461</v>
      </c>
      <c r="M39" s="144" t="s">
        <v>395</v>
      </c>
      <c r="N39" s="147">
        <v>505</v>
      </c>
      <c r="P39" s="144" t="s">
        <v>399</v>
      </c>
      <c r="Q39" s="146">
        <v>469</v>
      </c>
      <c r="S39" s="143" t="s">
        <v>475</v>
      </c>
      <c r="T39" s="143">
        <v>442</v>
      </c>
      <c r="V39" s="143" t="s">
        <v>498</v>
      </c>
      <c r="W39" s="143">
        <v>462</v>
      </c>
    </row>
    <row r="40" spans="1:23" ht="13.5">
      <c r="A40" s="143" t="s">
        <v>55</v>
      </c>
      <c r="B40" s="143">
        <v>517</v>
      </c>
      <c r="D40" s="143" t="s">
        <v>64</v>
      </c>
      <c r="E40" s="143">
        <v>514</v>
      </c>
      <c r="G40" s="143" t="s">
        <v>61</v>
      </c>
      <c r="H40" s="143">
        <v>526</v>
      </c>
      <c r="J40" s="143" t="s">
        <v>64</v>
      </c>
      <c r="K40" s="143">
        <v>441</v>
      </c>
      <c r="M40" s="144" t="s">
        <v>396</v>
      </c>
      <c r="N40" s="144">
        <v>503</v>
      </c>
      <c r="P40" s="144" t="s">
        <v>388</v>
      </c>
      <c r="Q40" s="146">
        <v>459</v>
      </c>
      <c r="S40" s="143" t="s">
        <v>506</v>
      </c>
      <c r="T40" s="143">
        <v>441</v>
      </c>
      <c r="V40" s="143" t="s">
        <v>506</v>
      </c>
      <c r="W40" s="143">
        <v>462</v>
      </c>
    </row>
    <row r="41" spans="1:23" ht="13.5">
      <c r="A41" s="143" t="s">
        <v>65</v>
      </c>
      <c r="B41" s="143">
        <v>481</v>
      </c>
      <c r="D41" s="143" t="s">
        <v>65</v>
      </c>
      <c r="E41" s="143">
        <v>494</v>
      </c>
      <c r="G41" s="143" t="s">
        <v>63</v>
      </c>
      <c r="H41" s="143">
        <v>492</v>
      </c>
      <c r="J41" s="143" t="s">
        <v>65</v>
      </c>
      <c r="K41" s="143">
        <v>431</v>
      </c>
      <c r="M41" s="144" t="s">
        <v>397</v>
      </c>
      <c r="N41" s="147">
        <v>500</v>
      </c>
      <c r="P41" s="144" t="s">
        <v>394</v>
      </c>
      <c r="Q41" s="146">
        <v>451</v>
      </c>
      <c r="S41" s="143" t="s">
        <v>508</v>
      </c>
      <c r="T41" s="143">
        <v>437</v>
      </c>
      <c r="V41" s="143" t="s">
        <v>508</v>
      </c>
      <c r="W41" s="143">
        <v>435</v>
      </c>
    </row>
    <row r="42" spans="1:23" ht="13.5">
      <c r="A42" s="143" t="s">
        <v>60</v>
      </c>
      <c r="B42" s="143">
        <v>475</v>
      </c>
      <c r="D42" s="143" t="s">
        <v>62</v>
      </c>
      <c r="E42" s="143">
        <v>478</v>
      </c>
      <c r="G42" s="143" t="s">
        <v>60</v>
      </c>
      <c r="H42" s="143">
        <v>476</v>
      </c>
      <c r="J42" s="143" t="s">
        <v>62</v>
      </c>
      <c r="K42" s="143">
        <v>413</v>
      </c>
      <c r="M42" s="144" t="s">
        <v>398</v>
      </c>
      <c r="N42" s="147">
        <v>465</v>
      </c>
      <c r="P42" s="144" t="s">
        <v>397</v>
      </c>
      <c r="Q42" s="146">
        <v>428</v>
      </c>
      <c r="S42" s="143" t="s">
        <v>510</v>
      </c>
      <c r="T42" s="143">
        <v>414</v>
      </c>
      <c r="V42" s="143" t="s">
        <v>488</v>
      </c>
      <c r="W42" s="143">
        <v>416</v>
      </c>
    </row>
    <row r="43" spans="1:23" ht="13.5">
      <c r="A43" s="143" t="s">
        <v>64</v>
      </c>
      <c r="B43" s="143">
        <v>455</v>
      </c>
      <c r="D43" s="143" t="s">
        <v>63</v>
      </c>
      <c r="E43" s="143">
        <v>423</v>
      </c>
      <c r="G43" s="143" t="s">
        <v>65</v>
      </c>
      <c r="H43" s="143">
        <v>471</v>
      </c>
      <c r="J43" s="143" t="s">
        <v>63</v>
      </c>
      <c r="K43" s="143">
        <v>396</v>
      </c>
      <c r="M43" s="144" t="s">
        <v>399</v>
      </c>
      <c r="N43" s="147">
        <v>432</v>
      </c>
      <c r="P43" s="144" t="s">
        <v>395</v>
      </c>
      <c r="Q43" s="146">
        <v>414</v>
      </c>
      <c r="S43" s="143" t="s">
        <v>474</v>
      </c>
      <c r="T43" s="143">
        <v>386</v>
      </c>
      <c r="V43" s="143" t="s">
        <v>510</v>
      </c>
      <c r="W43" s="143">
        <v>399</v>
      </c>
    </row>
    <row r="44" spans="1:23" ht="13.5">
      <c r="A44" s="143" t="s">
        <v>67</v>
      </c>
      <c r="B44" s="143">
        <v>424</v>
      </c>
      <c r="D44" s="143" t="s">
        <v>67</v>
      </c>
      <c r="E44" s="143">
        <v>415</v>
      </c>
      <c r="G44" s="143" t="s">
        <v>67</v>
      </c>
      <c r="H44" s="143">
        <v>417</v>
      </c>
      <c r="J44" s="143" t="s">
        <v>66</v>
      </c>
      <c r="K44" s="143">
        <v>371</v>
      </c>
      <c r="M44" s="144" t="s">
        <v>400</v>
      </c>
      <c r="N44" s="147">
        <v>403</v>
      </c>
      <c r="P44" s="144" t="s">
        <v>400</v>
      </c>
      <c r="Q44" s="146">
        <v>401</v>
      </c>
      <c r="S44" s="143" t="s">
        <v>501</v>
      </c>
      <c r="T44" s="143">
        <v>374</v>
      </c>
      <c r="V44" s="143" t="s">
        <v>501</v>
      </c>
      <c r="W44" s="143">
        <v>377</v>
      </c>
    </row>
    <row r="45" spans="1:23" ht="13.5">
      <c r="A45" s="143" t="s">
        <v>66</v>
      </c>
      <c r="B45" s="143">
        <v>386</v>
      </c>
      <c r="D45" s="143" t="s">
        <v>66</v>
      </c>
      <c r="E45" s="143">
        <v>415</v>
      </c>
      <c r="G45" s="143" t="s">
        <v>66</v>
      </c>
      <c r="H45" s="143">
        <v>398</v>
      </c>
      <c r="J45" s="143" t="s">
        <v>67</v>
      </c>
      <c r="K45" s="143">
        <v>356</v>
      </c>
      <c r="M45" s="144" t="s">
        <v>401</v>
      </c>
      <c r="N45" s="147">
        <v>357</v>
      </c>
      <c r="P45" s="144" t="s">
        <v>401</v>
      </c>
      <c r="Q45" s="146">
        <v>358</v>
      </c>
      <c r="S45" s="143" t="s">
        <v>486</v>
      </c>
      <c r="T45" s="143">
        <v>322</v>
      </c>
      <c r="V45" s="143" t="s">
        <v>486</v>
      </c>
      <c r="W45" s="143">
        <v>369</v>
      </c>
    </row>
    <row r="46" spans="1:23" ht="13.5">
      <c r="A46" s="143" t="s">
        <v>68</v>
      </c>
      <c r="B46" s="143">
        <v>345</v>
      </c>
      <c r="D46" s="143" t="s">
        <v>68</v>
      </c>
      <c r="E46" s="143">
        <v>334</v>
      </c>
      <c r="G46" s="143" t="s">
        <v>68</v>
      </c>
      <c r="H46" s="143">
        <v>369</v>
      </c>
      <c r="J46" s="143" t="s">
        <v>68</v>
      </c>
      <c r="K46" s="143">
        <v>306</v>
      </c>
      <c r="M46" s="144" t="s">
        <v>402</v>
      </c>
      <c r="N46" s="144">
        <v>313</v>
      </c>
      <c r="P46" s="144" t="s">
        <v>402</v>
      </c>
      <c r="Q46" s="146">
        <v>334</v>
      </c>
      <c r="S46" s="143" t="s">
        <v>500</v>
      </c>
      <c r="T46" s="143">
        <v>264</v>
      </c>
      <c r="V46" s="143" t="s">
        <v>505</v>
      </c>
      <c r="W46" s="143">
        <v>307</v>
      </c>
    </row>
    <row r="47" spans="1:23" ht="13.5">
      <c r="A47" s="143" t="s">
        <v>70</v>
      </c>
      <c r="B47" s="143">
        <v>310</v>
      </c>
      <c r="D47" s="143" t="s">
        <v>71</v>
      </c>
      <c r="E47" s="143">
        <v>286</v>
      </c>
      <c r="G47" s="143" t="s">
        <v>69</v>
      </c>
      <c r="H47" s="143">
        <v>320</v>
      </c>
      <c r="J47" s="143" t="s">
        <v>71</v>
      </c>
      <c r="K47" s="143">
        <v>265</v>
      </c>
      <c r="M47" s="144" t="s">
        <v>403</v>
      </c>
      <c r="N47" s="147">
        <v>304</v>
      </c>
      <c r="P47" s="144" t="s">
        <v>404</v>
      </c>
      <c r="Q47" s="146">
        <v>299</v>
      </c>
      <c r="S47" s="143" t="s">
        <v>505</v>
      </c>
      <c r="T47" s="143">
        <v>258</v>
      </c>
      <c r="V47" s="143" t="s">
        <v>500</v>
      </c>
      <c r="W47" s="143">
        <v>287</v>
      </c>
    </row>
    <row r="48" spans="1:23" ht="13.5">
      <c r="A48" s="143" t="s">
        <v>69</v>
      </c>
      <c r="B48" s="143">
        <v>298</v>
      </c>
      <c r="D48" s="143" t="s">
        <v>69</v>
      </c>
      <c r="E48" s="143">
        <v>281</v>
      </c>
      <c r="G48" s="143" t="s">
        <v>71</v>
      </c>
      <c r="H48" s="143">
        <v>310</v>
      </c>
      <c r="J48" s="143" t="s">
        <v>69</v>
      </c>
      <c r="K48" s="143">
        <v>264</v>
      </c>
      <c r="M48" s="144" t="s">
        <v>404</v>
      </c>
      <c r="N48" s="144">
        <v>291</v>
      </c>
      <c r="P48" s="144" t="s">
        <v>403</v>
      </c>
      <c r="Q48" s="146">
        <v>275</v>
      </c>
      <c r="S48" s="143" t="s">
        <v>487</v>
      </c>
      <c r="T48" s="143">
        <v>254</v>
      </c>
      <c r="V48" s="143" t="s">
        <v>550</v>
      </c>
      <c r="W48" s="143">
        <v>272</v>
      </c>
    </row>
    <row r="49" spans="1:23" ht="13.5">
      <c r="A49" s="143" t="s">
        <v>71</v>
      </c>
      <c r="B49" s="143">
        <v>258</v>
      </c>
      <c r="D49" s="143" t="s">
        <v>70</v>
      </c>
      <c r="E49" s="143">
        <v>251</v>
      </c>
      <c r="G49" s="143" t="s">
        <v>70</v>
      </c>
      <c r="H49" s="143">
        <v>284</v>
      </c>
      <c r="J49" s="143" t="s">
        <v>70</v>
      </c>
      <c r="K49" s="143">
        <v>254</v>
      </c>
      <c r="M49" s="144" t="s">
        <v>405</v>
      </c>
      <c r="N49" s="147">
        <v>260</v>
      </c>
      <c r="P49" s="144" t="s">
        <v>405</v>
      </c>
      <c r="Q49" s="146">
        <v>270</v>
      </c>
      <c r="S49" s="143" t="s">
        <v>485</v>
      </c>
      <c r="T49" s="143">
        <v>213</v>
      </c>
      <c r="V49" s="143" t="s">
        <v>485</v>
      </c>
      <c r="W49" s="143">
        <v>253</v>
      </c>
    </row>
    <row r="50" spans="14:17" ht="13.5">
      <c r="N50" s="143">
        <f>SUM(N3:N49)</f>
        <v>60387</v>
      </c>
      <c r="Q50" s="143">
        <f>SUM(Q3:Q49)</f>
        <v>57460</v>
      </c>
    </row>
  </sheetData>
  <printOptions/>
  <pageMargins left="0.75" right="0.75" top="1" bottom="1" header="0.512" footer="0.512"/>
  <pageSetup fitToHeight="1" fitToWidth="1" horizontalDpi="600" verticalDpi="600" orientation="landscape" paperSize="9" scale="4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A1" sqref="A1:M1"/>
    </sheetView>
  </sheetViews>
  <sheetFormatPr defaultColWidth="9.00390625" defaultRowHeight="13.5"/>
  <cols>
    <col min="1" max="1" width="4.50390625" style="10" customWidth="1"/>
    <col min="2" max="2" width="7.25390625" style="10" customWidth="1"/>
    <col min="3" max="13" width="8.25390625" style="10" customWidth="1"/>
    <col min="14" max="16384" width="9.00390625" style="10" customWidth="1"/>
  </cols>
  <sheetData>
    <row r="1" spans="1:13" ht="19.5" customHeight="1">
      <c r="A1" s="850" t="s">
        <v>313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</row>
    <row r="2" spans="1:13" ht="19.5" customHeight="1" thickBot="1">
      <c r="A2" s="682"/>
      <c r="M2" s="73"/>
    </row>
    <row r="3" spans="1:13" ht="27" customHeight="1">
      <c r="A3" s="988"/>
      <c r="B3" s="989"/>
      <c r="C3" s="839" t="s">
        <v>269</v>
      </c>
      <c r="D3" s="838"/>
      <c r="E3" s="838"/>
      <c r="F3" s="838"/>
      <c r="G3" s="838"/>
      <c r="H3" s="839" t="s">
        <v>270</v>
      </c>
      <c r="I3" s="838"/>
      <c r="J3" s="838"/>
      <c r="K3" s="838"/>
      <c r="L3" s="838"/>
      <c r="M3" s="840"/>
    </row>
    <row r="4" spans="1:13" ht="27" customHeight="1">
      <c r="A4" s="995"/>
      <c r="B4" s="996"/>
      <c r="C4" s="997" t="s">
        <v>103</v>
      </c>
      <c r="D4" s="999" t="s">
        <v>271</v>
      </c>
      <c r="E4" s="1000" t="s">
        <v>272</v>
      </c>
      <c r="F4" s="1001"/>
      <c r="G4" s="1001"/>
      <c r="H4" s="1002" t="s">
        <v>273</v>
      </c>
      <c r="I4" s="1001"/>
      <c r="J4" s="1003"/>
      <c r="K4" s="1000" t="s">
        <v>274</v>
      </c>
      <c r="L4" s="1001"/>
      <c r="M4" s="1004"/>
    </row>
    <row r="5" spans="1:13" ht="27" customHeight="1">
      <c r="A5" s="995"/>
      <c r="B5" s="996"/>
      <c r="C5" s="997"/>
      <c r="D5" s="999"/>
      <c r="E5" s="110"/>
      <c r="F5" s="1005" t="s">
        <v>275</v>
      </c>
      <c r="G5" s="1006"/>
      <c r="H5" s="111"/>
      <c r="I5" s="1005" t="s">
        <v>275</v>
      </c>
      <c r="J5" s="1007"/>
      <c r="K5" s="110"/>
      <c r="L5" s="1005" t="s">
        <v>275</v>
      </c>
      <c r="M5" s="1008"/>
    </row>
    <row r="6" spans="1:13" ht="27" customHeight="1" thickBot="1">
      <c r="A6" s="990"/>
      <c r="B6" s="991"/>
      <c r="C6" s="998"/>
      <c r="D6" s="794"/>
      <c r="E6" s="112"/>
      <c r="F6" s="113"/>
      <c r="G6" s="114" t="s">
        <v>276</v>
      </c>
      <c r="H6" s="115"/>
      <c r="I6" s="113"/>
      <c r="J6" s="116" t="s">
        <v>276</v>
      </c>
      <c r="K6" s="112"/>
      <c r="L6" s="113"/>
      <c r="M6" s="117" t="s">
        <v>276</v>
      </c>
    </row>
    <row r="7" spans="1:13" ht="27" customHeight="1">
      <c r="A7" s="827" t="s">
        <v>556</v>
      </c>
      <c r="B7" s="828"/>
      <c r="C7" s="611">
        <f aca="true" t="shared" si="0" ref="C7:C16">SUM(D7:E7)</f>
        <v>33</v>
      </c>
      <c r="D7" s="239">
        <v>9</v>
      </c>
      <c r="E7" s="240">
        <v>24</v>
      </c>
      <c r="F7" s="241">
        <v>21</v>
      </c>
      <c r="G7" s="242">
        <v>17</v>
      </c>
      <c r="H7" s="247">
        <v>13</v>
      </c>
      <c r="I7" s="241">
        <v>10</v>
      </c>
      <c r="J7" s="248">
        <v>8</v>
      </c>
      <c r="K7" s="240">
        <v>11</v>
      </c>
      <c r="L7" s="241">
        <v>8</v>
      </c>
      <c r="M7" s="242">
        <v>7</v>
      </c>
    </row>
    <row r="8" spans="1:13" ht="27" customHeight="1">
      <c r="A8" s="827" t="s">
        <v>440</v>
      </c>
      <c r="B8" s="828"/>
      <c r="C8" s="612">
        <f t="shared" si="0"/>
        <v>42</v>
      </c>
      <c r="D8" s="118">
        <v>12</v>
      </c>
      <c r="E8" s="119">
        <v>30</v>
      </c>
      <c r="F8" s="120">
        <v>27</v>
      </c>
      <c r="G8" s="123">
        <v>24</v>
      </c>
      <c r="H8" s="121">
        <v>14</v>
      </c>
      <c r="I8" s="120">
        <v>12</v>
      </c>
      <c r="J8" s="122">
        <v>11</v>
      </c>
      <c r="K8" s="119">
        <v>16</v>
      </c>
      <c r="L8" s="120">
        <v>14</v>
      </c>
      <c r="M8" s="123">
        <v>13</v>
      </c>
    </row>
    <row r="9" spans="1:13" ht="27" customHeight="1">
      <c r="A9" s="827" t="s">
        <v>441</v>
      </c>
      <c r="B9" s="828"/>
      <c r="C9" s="612">
        <f t="shared" si="0"/>
        <v>28</v>
      </c>
      <c r="D9" s="118">
        <v>9</v>
      </c>
      <c r="E9" s="119">
        <v>19</v>
      </c>
      <c r="F9" s="120">
        <v>14</v>
      </c>
      <c r="G9" s="123">
        <v>13</v>
      </c>
      <c r="H9" s="121">
        <v>6</v>
      </c>
      <c r="I9" s="120">
        <v>4</v>
      </c>
      <c r="J9" s="122">
        <v>3</v>
      </c>
      <c r="K9" s="119">
        <v>13</v>
      </c>
      <c r="L9" s="120">
        <v>10</v>
      </c>
      <c r="M9" s="123">
        <v>10</v>
      </c>
    </row>
    <row r="10" spans="1:13" ht="27" customHeight="1">
      <c r="A10" s="827" t="s">
        <v>437</v>
      </c>
      <c r="B10" s="828"/>
      <c r="C10" s="612">
        <f t="shared" si="0"/>
        <v>19</v>
      </c>
      <c r="D10" s="118">
        <v>6</v>
      </c>
      <c r="E10" s="119">
        <v>13</v>
      </c>
      <c r="F10" s="120">
        <v>9</v>
      </c>
      <c r="G10" s="123">
        <v>7</v>
      </c>
      <c r="H10" s="121">
        <v>6</v>
      </c>
      <c r="I10" s="120">
        <v>4</v>
      </c>
      <c r="J10" s="122">
        <v>3</v>
      </c>
      <c r="K10" s="119">
        <v>7</v>
      </c>
      <c r="L10" s="120">
        <v>5</v>
      </c>
      <c r="M10" s="123">
        <v>4</v>
      </c>
    </row>
    <row r="11" spans="1:13" ht="27" customHeight="1">
      <c r="A11" s="827" t="s">
        <v>438</v>
      </c>
      <c r="B11" s="828"/>
      <c r="C11" s="612">
        <f t="shared" si="0"/>
        <v>21</v>
      </c>
      <c r="D11" s="118">
        <v>9</v>
      </c>
      <c r="E11" s="119">
        <v>12</v>
      </c>
      <c r="F11" s="120">
        <v>8</v>
      </c>
      <c r="G11" s="123">
        <v>8</v>
      </c>
      <c r="H11" s="121">
        <v>4</v>
      </c>
      <c r="I11" s="120">
        <v>1</v>
      </c>
      <c r="J11" s="122">
        <v>1</v>
      </c>
      <c r="K11" s="119">
        <v>8</v>
      </c>
      <c r="L11" s="120">
        <v>7</v>
      </c>
      <c r="M11" s="123">
        <v>7</v>
      </c>
    </row>
    <row r="12" spans="1:13" ht="27" customHeight="1">
      <c r="A12" s="827" t="s">
        <v>442</v>
      </c>
      <c r="B12" s="828"/>
      <c r="C12" s="612">
        <f t="shared" si="0"/>
        <v>49</v>
      </c>
      <c r="D12" s="118">
        <v>19</v>
      </c>
      <c r="E12" s="119">
        <v>30</v>
      </c>
      <c r="F12" s="120">
        <v>26</v>
      </c>
      <c r="G12" s="123">
        <v>25</v>
      </c>
      <c r="H12" s="121">
        <v>18</v>
      </c>
      <c r="I12" s="120">
        <v>16</v>
      </c>
      <c r="J12" s="122">
        <v>15</v>
      </c>
      <c r="K12" s="119">
        <v>12</v>
      </c>
      <c r="L12" s="120">
        <v>10</v>
      </c>
      <c r="M12" s="123">
        <v>10</v>
      </c>
    </row>
    <row r="13" spans="1:13" ht="27" customHeight="1">
      <c r="A13" s="827" t="s">
        <v>443</v>
      </c>
      <c r="B13" s="828"/>
      <c r="C13" s="612">
        <f t="shared" si="0"/>
        <v>31</v>
      </c>
      <c r="D13" s="118">
        <v>14</v>
      </c>
      <c r="E13" s="119">
        <v>17</v>
      </c>
      <c r="F13" s="120">
        <v>14</v>
      </c>
      <c r="G13" s="123">
        <v>14</v>
      </c>
      <c r="H13" s="121">
        <v>8</v>
      </c>
      <c r="I13" s="120">
        <v>6</v>
      </c>
      <c r="J13" s="122">
        <v>6</v>
      </c>
      <c r="K13" s="119">
        <v>9</v>
      </c>
      <c r="L13" s="120">
        <v>8</v>
      </c>
      <c r="M13" s="123">
        <v>8</v>
      </c>
    </row>
    <row r="14" spans="1:13" ht="27" customHeight="1">
      <c r="A14" s="855" t="s">
        <v>557</v>
      </c>
      <c r="B14" s="856"/>
      <c r="C14" s="612">
        <f t="shared" si="0"/>
        <v>31</v>
      </c>
      <c r="D14" s="124">
        <v>9</v>
      </c>
      <c r="E14" s="125">
        <v>22</v>
      </c>
      <c r="F14" s="126">
        <v>17</v>
      </c>
      <c r="G14" s="129">
        <v>15</v>
      </c>
      <c r="H14" s="127">
        <v>11</v>
      </c>
      <c r="I14" s="126">
        <v>8</v>
      </c>
      <c r="J14" s="128">
        <v>7</v>
      </c>
      <c r="K14" s="125">
        <v>11</v>
      </c>
      <c r="L14" s="126">
        <v>9</v>
      </c>
      <c r="M14" s="129">
        <v>8</v>
      </c>
    </row>
    <row r="15" spans="1:13" ht="27" customHeight="1">
      <c r="A15" s="857" t="s">
        <v>566</v>
      </c>
      <c r="B15" s="858"/>
      <c r="C15" s="613">
        <f t="shared" si="0"/>
        <v>36</v>
      </c>
      <c r="D15" s="119">
        <v>5</v>
      </c>
      <c r="E15" s="308">
        <v>31</v>
      </c>
      <c r="F15" s="245">
        <v>27</v>
      </c>
      <c r="G15" s="243">
        <v>25</v>
      </c>
      <c r="H15" s="309">
        <v>9</v>
      </c>
      <c r="I15" s="245">
        <v>6</v>
      </c>
      <c r="J15" s="118">
        <v>6</v>
      </c>
      <c r="K15" s="119">
        <v>22</v>
      </c>
      <c r="L15" s="322">
        <v>21</v>
      </c>
      <c r="M15" s="243">
        <v>19</v>
      </c>
    </row>
    <row r="16" spans="1:13" ht="27" customHeight="1" thickBot="1">
      <c r="A16" s="845" t="s">
        <v>444</v>
      </c>
      <c r="B16" s="846"/>
      <c r="C16" s="613">
        <f t="shared" si="0"/>
        <v>16</v>
      </c>
      <c r="D16" s="236">
        <v>5</v>
      </c>
      <c r="E16" s="237">
        <v>11</v>
      </c>
      <c r="F16" s="246">
        <v>10</v>
      </c>
      <c r="G16" s="244">
        <v>9</v>
      </c>
      <c r="H16" s="238">
        <v>5</v>
      </c>
      <c r="I16" s="246">
        <v>5</v>
      </c>
      <c r="J16" s="236">
        <v>5</v>
      </c>
      <c r="K16" s="237">
        <v>6</v>
      </c>
      <c r="L16" s="246">
        <v>5</v>
      </c>
      <c r="M16" s="244">
        <v>4</v>
      </c>
    </row>
    <row r="17" spans="1:13" ht="27" customHeight="1" thickBot="1" thickTop="1">
      <c r="A17" s="832" t="s">
        <v>152</v>
      </c>
      <c r="B17" s="833"/>
      <c r="C17" s="614">
        <f>SUM(C7:C16)/10</f>
        <v>30.6</v>
      </c>
      <c r="D17" s="615">
        <f aca="true" t="shared" si="1" ref="D17:M17">SUM(D7:D16)/10</f>
        <v>9.7</v>
      </c>
      <c r="E17" s="616">
        <f t="shared" si="1"/>
        <v>20.9</v>
      </c>
      <c r="F17" s="617">
        <f t="shared" si="1"/>
        <v>17.3</v>
      </c>
      <c r="G17" s="618">
        <f t="shared" si="1"/>
        <v>15.7</v>
      </c>
      <c r="H17" s="619">
        <f t="shared" si="1"/>
        <v>9.4</v>
      </c>
      <c r="I17" s="617">
        <f t="shared" si="1"/>
        <v>7.2</v>
      </c>
      <c r="J17" s="620">
        <f t="shared" si="1"/>
        <v>6.5</v>
      </c>
      <c r="K17" s="616">
        <f t="shared" si="1"/>
        <v>11.5</v>
      </c>
      <c r="L17" s="617">
        <f t="shared" si="1"/>
        <v>9.7</v>
      </c>
      <c r="M17" s="618">
        <f t="shared" si="1"/>
        <v>9</v>
      </c>
    </row>
    <row r="18" spans="1:13" ht="27" customHeight="1" thickBot="1">
      <c r="A18" s="982" t="s">
        <v>562</v>
      </c>
      <c r="B18" s="983"/>
      <c r="C18" s="621">
        <f>SUM(D18:E18)</f>
        <v>32</v>
      </c>
      <c r="D18" s="227">
        <v>8</v>
      </c>
      <c r="E18" s="228">
        <v>24</v>
      </c>
      <c r="F18" s="229">
        <v>24</v>
      </c>
      <c r="G18" s="230">
        <v>24</v>
      </c>
      <c r="H18" s="231">
        <v>8</v>
      </c>
      <c r="I18" s="229">
        <v>8</v>
      </c>
      <c r="J18" s="232">
        <v>8</v>
      </c>
      <c r="K18" s="228">
        <v>16</v>
      </c>
      <c r="L18" s="229">
        <v>16</v>
      </c>
      <c r="M18" s="233">
        <v>16</v>
      </c>
    </row>
    <row r="20" ht="22.5" customHeight="1"/>
    <row r="21" spans="1:13" ht="19.5" customHeight="1">
      <c r="A21" s="850" t="s">
        <v>314</v>
      </c>
      <c r="B21" s="850"/>
      <c r="C21" s="850"/>
      <c r="D21" s="850"/>
      <c r="E21" s="850"/>
      <c r="F21" s="850"/>
      <c r="G21" s="850"/>
      <c r="H21" s="850"/>
      <c r="I21" s="850"/>
      <c r="J21" s="850"/>
      <c r="K21" s="850"/>
      <c r="L21" s="850"/>
      <c r="M21" s="850"/>
    </row>
    <row r="22" ht="19.5" customHeight="1" thickBot="1"/>
    <row r="23" spans="1:13" ht="27" customHeight="1">
      <c r="A23" s="988"/>
      <c r="B23" s="989"/>
      <c r="C23" s="992" t="s">
        <v>277</v>
      </c>
      <c r="D23" s="994" t="s">
        <v>278</v>
      </c>
      <c r="E23" s="820" t="s">
        <v>279</v>
      </c>
      <c r="F23" s="838"/>
      <c r="G23" s="838"/>
      <c r="H23" s="838"/>
      <c r="I23" s="838"/>
      <c r="J23" s="838"/>
      <c r="K23" s="838"/>
      <c r="L23" s="838"/>
      <c r="M23" s="840"/>
    </row>
    <row r="24" spans="1:13" ht="27" customHeight="1" thickBot="1">
      <c r="A24" s="990"/>
      <c r="B24" s="991"/>
      <c r="C24" s="993"/>
      <c r="D24" s="792"/>
      <c r="E24" s="130" t="s">
        <v>433</v>
      </c>
      <c r="F24" s="130" t="s">
        <v>280</v>
      </c>
      <c r="G24" s="130" t="s">
        <v>281</v>
      </c>
      <c r="H24" s="131" t="s">
        <v>282</v>
      </c>
      <c r="I24" s="131" t="s">
        <v>283</v>
      </c>
      <c r="J24" s="131" t="s">
        <v>284</v>
      </c>
      <c r="K24" s="130" t="s">
        <v>211</v>
      </c>
      <c r="L24" s="130" t="s">
        <v>210</v>
      </c>
      <c r="M24" s="132" t="s">
        <v>110</v>
      </c>
    </row>
    <row r="25" spans="1:13" ht="27" customHeight="1">
      <c r="A25" s="827" t="s">
        <v>556</v>
      </c>
      <c r="B25" s="986"/>
      <c r="C25" s="250">
        <v>789</v>
      </c>
      <c r="D25" s="239">
        <f aca="true" t="shared" si="2" ref="D25:D34">SUM(E25:M25)</f>
        <v>250</v>
      </c>
      <c r="E25" s="133">
        <v>63</v>
      </c>
      <c r="F25" s="133">
        <v>19</v>
      </c>
      <c r="G25" s="133">
        <v>29</v>
      </c>
      <c r="H25" s="133">
        <v>10</v>
      </c>
      <c r="I25" s="133">
        <v>8</v>
      </c>
      <c r="J25" s="133">
        <v>17</v>
      </c>
      <c r="K25" s="133">
        <v>17</v>
      </c>
      <c r="L25" s="133">
        <v>2</v>
      </c>
      <c r="M25" s="134">
        <v>85</v>
      </c>
    </row>
    <row r="26" spans="1:13" ht="27" customHeight="1">
      <c r="A26" s="827" t="s">
        <v>440</v>
      </c>
      <c r="B26" s="986"/>
      <c r="C26" s="251">
        <v>701</v>
      </c>
      <c r="D26" s="118">
        <f t="shared" si="2"/>
        <v>248</v>
      </c>
      <c r="E26" s="133">
        <v>62</v>
      </c>
      <c r="F26" s="133">
        <v>18</v>
      </c>
      <c r="G26" s="133">
        <v>26</v>
      </c>
      <c r="H26" s="133">
        <v>10</v>
      </c>
      <c r="I26" s="133">
        <v>6</v>
      </c>
      <c r="J26" s="133">
        <v>19</v>
      </c>
      <c r="K26" s="133">
        <v>4</v>
      </c>
      <c r="L26" s="133">
        <v>22</v>
      </c>
      <c r="M26" s="134">
        <v>81</v>
      </c>
    </row>
    <row r="27" spans="1:13" ht="27" customHeight="1">
      <c r="A27" s="827" t="s">
        <v>441</v>
      </c>
      <c r="B27" s="986"/>
      <c r="C27" s="251">
        <v>742</v>
      </c>
      <c r="D27" s="118">
        <f t="shared" si="2"/>
        <v>241</v>
      </c>
      <c r="E27" s="133">
        <v>56</v>
      </c>
      <c r="F27" s="133">
        <v>26</v>
      </c>
      <c r="G27" s="133">
        <v>26</v>
      </c>
      <c r="H27" s="133">
        <v>16</v>
      </c>
      <c r="I27" s="133">
        <v>5</v>
      </c>
      <c r="J27" s="133">
        <v>22</v>
      </c>
      <c r="K27" s="133">
        <v>12</v>
      </c>
      <c r="L27" s="133">
        <v>3</v>
      </c>
      <c r="M27" s="134">
        <v>75</v>
      </c>
    </row>
    <row r="28" spans="1:13" ht="27" customHeight="1">
      <c r="A28" s="827" t="s">
        <v>437</v>
      </c>
      <c r="B28" s="986"/>
      <c r="C28" s="251">
        <v>775</v>
      </c>
      <c r="D28" s="118">
        <f t="shared" si="2"/>
        <v>225</v>
      </c>
      <c r="E28" s="133">
        <v>54</v>
      </c>
      <c r="F28" s="133">
        <v>26</v>
      </c>
      <c r="G28" s="133">
        <v>17</v>
      </c>
      <c r="H28" s="133">
        <v>10</v>
      </c>
      <c r="I28" s="133">
        <v>12</v>
      </c>
      <c r="J28" s="133">
        <v>23</v>
      </c>
      <c r="K28" s="133">
        <v>1</v>
      </c>
      <c r="L28" s="133">
        <v>3</v>
      </c>
      <c r="M28" s="134">
        <v>79</v>
      </c>
    </row>
    <row r="29" spans="1:13" ht="27" customHeight="1">
      <c r="A29" s="827" t="s">
        <v>438</v>
      </c>
      <c r="B29" s="986"/>
      <c r="C29" s="251">
        <v>744</v>
      </c>
      <c r="D29" s="118">
        <f t="shared" si="2"/>
        <v>261</v>
      </c>
      <c r="E29" s="133">
        <v>53</v>
      </c>
      <c r="F29" s="133">
        <v>26</v>
      </c>
      <c r="G29" s="133">
        <v>28</v>
      </c>
      <c r="H29" s="133">
        <v>10</v>
      </c>
      <c r="I29" s="133">
        <v>6</v>
      </c>
      <c r="J29" s="133">
        <v>30</v>
      </c>
      <c r="K29" s="133">
        <v>9</v>
      </c>
      <c r="L29" s="133">
        <v>4</v>
      </c>
      <c r="M29" s="134">
        <v>95</v>
      </c>
    </row>
    <row r="30" spans="1:13" ht="27" customHeight="1">
      <c r="A30" s="827" t="s">
        <v>442</v>
      </c>
      <c r="B30" s="986"/>
      <c r="C30" s="251">
        <v>917</v>
      </c>
      <c r="D30" s="118">
        <f t="shared" si="2"/>
        <v>227</v>
      </c>
      <c r="E30" s="133">
        <v>57</v>
      </c>
      <c r="F30" s="133">
        <v>20</v>
      </c>
      <c r="G30" s="133">
        <v>28</v>
      </c>
      <c r="H30" s="133">
        <v>10</v>
      </c>
      <c r="I30" s="133">
        <v>5</v>
      </c>
      <c r="J30" s="133">
        <v>16</v>
      </c>
      <c r="K30" s="133">
        <v>8</v>
      </c>
      <c r="L30" s="133">
        <v>4</v>
      </c>
      <c r="M30" s="134">
        <v>79</v>
      </c>
    </row>
    <row r="31" spans="1:13" ht="27" customHeight="1">
      <c r="A31" s="827" t="s">
        <v>443</v>
      </c>
      <c r="B31" s="986"/>
      <c r="C31" s="251">
        <v>654</v>
      </c>
      <c r="D31" s="118">
        <f t="shared" si="2"/>
        <v>253</v>
      </c>
      <c r="E31" s="135">
        <v>51</v>
      </c>
      <c r="F31" s="135">
        <v>21</v>
      </c>
      <c r="G31" s="135">
        <v>21</v>
      </c>
      <c r="H31" s="135">
        <v>5</v>
      </c>
      <c r="I31" s="135">
        <v>2</v>
      </c>
      <c r="J31" s="135">
        <v>42</v>
      </c>
      <c r="K31" s="135">
        <v>10</v>
      </c>
      <c r="L31" s="135">
        <v>6</v>
      </c>
      <c r="M31" s="136">
        <v>95</v>
      </c>
    </row>
    <row r="32" spans="1:13" ht="27" customHeight="1">
      <c r="A32" s="855" t="s">
        <v>557</v>
      </c>
      <c r="B32" s="987"/>
      <c r="C32" s="252">
        <v>697</v>
      </c>
      <c r="D32" s="118">
        <f t="shared" si="2"/>
        <v>231</v>
      </c>
      <c r="E32" s="133">
        <v>53</v>
      </c>
      <c r="F32" s="133">
        <v>15</v>
      </c>
      <c r="G32" s="133">
        <v>24</v>
      </c>
      <c r="H32" s="133">
        <v>9</v>
      </c>
      <c r="I32" s="133">
        <v>2</v>
      </c>
      <c r="J32" s="133">
        <v>20</v>
      </c>
      <c r="K32" s="133">
        <v>9</v>
      </c>
      <c r="L32" s="133">
        <v>4</v>
      </c>
      <c r="M32" s="134">
        <v>95</v>
      </c>
    </row>
    <row r="33" spans="1:13" ht="27" customHeight="1">
      <c r="A33" s="855" t="s">
        <v>564</v>
      </c>
      <c r="B33" s="856"/>
      <c r="C33" s="251">
        <v>707</v>
      </c>
      <c r="D33" s="118">
        <f t="shared" si="2"/>
        <v>207</v>
      </c>
      <c r="E33" s="133">
        <v>47</v>
      </c>
      <c r="F33" s="133">
        <v>25</v>
      </c>
      <c r="G33" s="133">
        <v>20</v>
      </c>
      <c r="H33" s="133">
        <v>6</v>
      </c>
      <c r="I33" s="133">
        <v>3</v>
      </c>
      <c r="J33" s="133">
        <v>14</v>
      </c>
      <c r="K33" s="133">
        <v>3</v>
      </c>
      <c r="L33" s="133">
        <v>6</v>
      </c>
      <c r="M33" s="134">
        <v>83</v>
      </c>
    </row>
    <row r="34" spans="1:13" ht="27" customHeight="1" thickBot="1">
      <c r="A34" s="984" t="s">
        <v>444</v>
      </c>
      <c r="B34" s="985"/>
      <c r="C34" s="253">
        <v>713</v>
      </c>
      <c r="D34" s="696">
        <f t="shared" si="2"/>
        <v>194</v>
      </c>
      <c r="E34" s="249">
        <v>41</v>
      </c>
      <c r="F34" s="697">
        <v>16</v>
      </c>
      <c r="G34" s="697">
        <v>23</v>
      </c>
      <c r="H34" s="697">
        <v>4</v>
      </c>
      <c r="I34" s="697">
        <v>7</v>
      </c>
      <c r="J34" s="697">
        <v>16</v>
      </c>
      <c r="K34" s="697">
        <v>9</v>
      </c>
      <c r="L34" s="697">
        <v>1</v>
      </c>
      <c r="M34" s="698">
        <v>77</v>
      </c>
    </row>
    <row r="35" spans="1:13" ht="27" customHeight="1" thickBot="1" thickTop="1">
      <c r="A35" s="832" t="s">
        <v>152</v>
      </c>
      <c r="B35" s="981"/>
      <c r="C35" s="622">
        <f aca="true" t="shared" si="3" ref="C35:M35">SUM(C25:C34)/10</f>
        <v>743.9</v>
      </c>
      <c r="D35" s="694">
        <f t="shared" si="3"/>
        <v>233.7</v>
      </c>
      <c r="E35" s="693">
        <f t="shared" si="3"/>
        <v>53.7</v>
      </c>
      <c r="F35" s="623">
        <f t="shared" si="3"/>
        <v>21.2</v>
      </c>
      <c r="G35" s="623">
        <f t="shared" si="3"/>
        <v>24.2</v>
      </c>
      <c r="H35" s="623">
        <f t="shared" si="3"/>
        <v>9</v>
      </c>
      <c r="I35" s="623">
        <f t="shared" si="3"/>
        <v>5.6</v>
      </c>
      <c r="J35" s="623">
        <f t="shared" si="3"/>
        <v>21.9</v>
      </c>
      <c r="K35" s="623">
        <f t="shared" si="3"/>
        <v>8.2</v>
      </c>
      <c r="L35" s="623">
        <f t="shared" si="3"/>
        <v>5.5</v>
      </c>
      <c r="M35" s="624">
        <f t="shared" si="3"/>
        <v>84.4</v>
      </c>
    </row>
    <row r="36" spans="1:13" ht="27" customHeight="1" thickBot="1">
      <c r="A36" s="982" t="s">
        <v>562</v>
      </c>
      <c r="B36" s="983"/>
      <c r="C36" s="684">
        <v>672</v>
      </c>
      <c r="D36" s="695">
        <f>SUM(E36:M36)</f>
        <v>209</v>
      </c>
      <c r="E36" s="692">
        <v>42</v>
      </c>
      <c r="F36" s="234">
        <v>14</v>
      </c>
      <c r="G36" s="234">
        <v>27</v>
      </c>
      <c r="H36" s="234">
        <v>4</v>
      </c>
      <c r="I36" s="234">
        <v>3</v>
      </c>
      <c r="J36" s="234">
        <v>17</v>
      </c>
      <c r="K36" s="234">
        <v>6</v>
      </c>
      <c r="L36" s="234">
        <v>3</v>
      </c>
      <c r="M36" s="235">
        <v>93</v>
      </c>
    </row>
    <row r="40" ht="11.25">
      <c r="K40" s="625"/>
    </row>
  </sheetData>
  <mergeCells count="41">
    <mergeCell ref="A17:B17"/>
    <mergeCell ref="A18:B18"/>
    <mergeCell ref="A12:B12"/>
    <mergeCell ref="A13:B13"/>
    <mergeCell ref="A14:B14"/>
    <mergeCell ref="A15:B15"/>
    <mergeCell ref="I5:J5"/>
    <mergeCell ref="L5:M5"/>
    <mergeCell ref="A16:B16"/>
    <mergeCell ref="A7:B7"/>
    <mergeCell ref="A8:B8"/>
    <mergeCell ref="A9:B9"/>
    <mergeCell ref="A10:B10"/>
    <mergeCell ref="A11:B11"/>
    <mergeCell ref="A1:M1"/>
    <mergeCell ref="A3:B6"/>
    <mergeCell ref="C3:G3"/>
    <mergeCell ref="H3:M3"/>
    <mergeCell ref="C4:C6"/>
    <mergeCell ref="D4:D6"/>
    <mergeCell ref="E4:G4"/>
    <mergeCell ref="H4:J4"/>
    <mergeCell ref="K4:M4"/>
    <mergeCell ref="F5:G5"/>
    <mergeCell ref="A32:B32"/>
    <mergeCell ref="A33:B33"/>
    <mergeCell ref="A21:M21"/>
    <mergeCell ref="A23:B24"/>
    <mergeCell ref="C23:C24"/>
    <mergeCell ref="D23:D24"/>
    <mergeCell ref="E23:M23"/>
    <mergeCell ref="A35:B35"/>
    <mergeCell ref="A36:B36"/>
    <mergeCell ref="A34:B3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85" zoomScaleNormal="85" workbookViewId="0" topLeftCell="A1">
      <selection activeCell="A1" sqref="A1:K1"/>
    </sheetView>
  </sheetViews>
  <sheetFormatPr defaultColWidth="9.00390625" defaultRowHeight="13.5"/>
  <cols>
    <col min="1" max="1" width="15.625" style="10" bestFit="1" customWidth="1"/>
    <col min="2" max="11" width="7.625" style="10" customWidth="1"/>
    <col min="12" max="13" width="8.25390625" style="10" customWidth="1"/>
    <col min="14" max="16384" width="9.00390625" style="10" customWidth="1"/>
  </cols>
  <sheetData>
    <row r="1" spans="1:11" s="137" customFormat="1" ht="18" customHeight="1">
      <c r="A1" s="1035" t="s">
        <v>333</v>
      </c>
      <c r="B1" s="1035"/>
      <c r="C1" s="1035"/>
      <c r="D1" s="1035"/>
      <c r="E1" s="1035"/>
      <c r="F1" s="1035"/>
      <c r="G1" s="1035"/>
      <c r="H1" s="1035"/>
      <c r="I1" s="1035"/>
      <c r="J1" s="1035"/>
      <c r="K1" s="1035"/>
    </row>
    <row r="2" s="104" customFormat="1" ht="13.5" customHeight="1" thickBot="1"/>
    <row r="3" spans="1:11" s="104" customFormat="1" ht="20.25" customHeight="1" thickBot="1">
      <c r="A3" s="410" t="s">
        <v>334</v>
      </c>
      <c r="B3" s="411" t="s">
        <v>445</v>
      </c>
      <c r="C3" s="411" t="s">
        <v>446</v>
      </c>
      <c r="D3" s="411" t="s">
        <v>447</v>
      </c>
      <c r="E3" s="411" t="s">
        <v>448</v>
      </c>
      <c r="F3" s="411" t="s">
        <v>449</v>
      </c>
      <c r="G3" s="411" t="s">
        <v>450</v>
      </c>
      <c r="H3" s="411" t="s">
        <v>451</v>
      </c>
      <c r="I3" s="411" t="s">
        <v>452</v>
      </c>
      <c r="J3" s="411" t="s">
        <v>453</v>
      </c>
      <c r="K3" s="412" t="s">
        <v>676</v>
      </c>
    </row>
    <row r="4" spans="1:13" s="104" customFormat="1" ht="20.25" customHeight="1" thickTop="1">
      <c r="A4" s="413" t="s">
        <v>335</v>
      </c>
      <c r="B4" s="414">
        <v>701</v>
      </c>
      <c r="C4" s="414">
        <v>742</v>
      </c>
      <c r="D4" s="414">
        <v>775</v>
      </c>
      <c r="E4" s="414">
        <v>744</v>
      </c>
      <c r="F4" s="414">
        <v>917</v>
      </c>
      <c r="G4" s="414">
        <v>654</v>
      </c>
      <c r="H4" s="415">
        <v>697</v>
      </c>
      <c r="I4" s="414">
        <v>707</v>
      </c>
      <c r="J4" s="414">
        <v>713</v>
      </c>
      <c r="K4" s="416">
        <v>672</v>
      </c>
      <c r="M4" s="142"/>
    </row>
    <row r="5" spans="1:11" s="104" customFormat="1" ht="20.25" customHeight="1">
      <c r="A5" s="417" t="s">
        <v>336</v>
      </c>
      <c r="B5" s="418">
        <f>54+39</f>
        <v>93</v>
      </c>
      <c r="C5" s="418">
        <f>39+35</f>
        <v>74</v>
      </c>
      <c r="D5" s="418">
        <f>34+45</f>
        <v>79</v>
      </c>
      <c r="E5" s="418">
        <f>49+41</f>
        <v>90</v>
      </c>
      <c r="F5" s="418">
        <f>53+47</f>
        <v>100</v>
      </c>
      <c r="G5" s="418">
        <v>101</v>
      </c>
      <c r="H5" s="419">
        <v>71</v>
      </c>
      <c r="I5" s="418">
        <v>58</v>
      </c>
      <c r="J5" s="418">
        <v>73</v>
      </c>
      <c r="K5" s="420">
        <f>27+32</f>
        <v>59</v>
      </c>
    </row>
    <row r="6" spans="1:11" s="104" customFormat="1" ht="20.25" customHeight="1" thickBot="1">
      <c r="A6" s="421" t="s">
        <v>337</v>
      </c>
      <c r="B6" s="422">
        <f aca="true" t="shared" si="0" ref="B6:K6">B5/B4*100</f>
        <v>13.266761768901569</v>
      </c>
      <c r="C6" s="422">
        <f t="shared" si="0"/>
        <v>9.973045822102426</v>
      </c>
      <c r="D6" s="422">
        <f t="shared" si="0"/>
        <v>10.193548387096774</v>
      </c>
      <c r="E6" s="422">
        <f t="shared" si="0"/>
        <v>12.096774193548388</v>
      </c>
      <c r="F6" s="422">
        <f t="shared" si="0"/>
        <v>10.905125408942203</v>
      </c>
      <c r="G6" s="422">
        <f t="shared" si="0"/>
        <v>15.443425076452598</v>
      </c>
      <c r="H6" s="422">
        <f t="shared" si="0"/>
        <v>10.186513629842182</v>
      </c>
      <c r="I6" s="423">
        <f t="shared" si="0"/>
        <v>8.203677510608204</v>
      </c>
      <c r="J6" s="422">
        <f t="shared" si="0"/>
        <v>10.238429172510518</v>
      </c>
      <c r="K6" s="424">
        <f t="shared" si="0"/>
        <v>8.779761904761903</v>
      </c>
    </row>
    <row r="7" s="104" customFormat="1" ht="16.5" customHeight="1"/>
    <row r="8" s="104" customFormat="1" ht="16.5" customHeight="1"/>
    <row r="9" s="104" customFormat="1" ht="16.5" customHeight="1"/>
    <row r="10" spans="1:11" s="137" customFormat="1" ht="18" customHeight="1">
      <c r="A10" s="730" t="s">
        <v>677</v>
      </c>
      <c r="B10" s="730"/>
      <c r="C10" s="730"/>
      <c r="D10" s="730"/>
      <c r="E10" s="730"/>
      <c r="F10" s="730"/>
      <c r="G10" s="730"/>
      <c r="H10" s="730"/>
      <c r="I10" s="730"/>
      <c r="J10" s="730"/>
      <c r="K10" s="730"/>
    </row>
    <row r="11" s="104" customFormat="1" ht="13.5" customHeight="1" thickBot="1"/>
    <row r="12" spans="1:11" s="104" customFormat="1" ht="20.25" customHeight="1">
      <c r="A12" s="425" t="s">
        <v>338</v>
      </c>
      <c r="B12" s="426" t="s">
        <v>339</v>
      </c>
      <c r="C12" s="427" t="s">
        <v>340</v>
      </c>
      <c r="D12" s="427" t="s">
        <v>341</v>
      </c>
      <c r="E12" s="427" t="s">
        <v>342</v>
      </c>
      <c r="F12" s="427" t="s">
        <v>343</v>
      </c>
      <c r="G12" s="427" t="s">
        <v>344</v>
      </c>
      <c r="H12" s="427" t="s">
        <v>345</v>
      </c>
      <c r="I12" s="427" t="s">
        <v>346</v>
      </c>
      <c r="J12" s="427" t="s">
        <v>77</v>
      </c>
      <c r="K12" s="428" t="s">
        <v>135</v>
      </c>
    </row>
    <row r="13" spans="1:11" s="104" customFormat="1" ht="20.25" customHeight="1" thickBot="1">
      <c r="A13" s="429" t="s">
        <v>302</v>
      </c>
      <c r="B13" s="430">
        <v>5</v>
      </c>
      <c r="C13" s="431">
        <v>6</v>
      </c>
      <c r="D13" s="431">
        <v>3</v>
      </c>
      <c r="E13" s="431">
        <v>4</v>
      </c>
      <c r="F13" s="431">
        <v>10</v>
      </c>
      <c r="G13" s="431">
        <v>5</v>
      </c>
      <c r="H13" s="431">
        <v>8</v>
      </c>
      <c r="I13" s="431">
        <v>13</v>
      </c>
      <c r="J13" s="431">
        <v>5</v>
      </c>
      <c r="K13" s="432">
        <f>SUM(B13:J13)</f>
        <v>59</v>
      </c>
    </row>
    <row r="14" s="104" customFormat="1" ht="16.5" customHeight="1"/>
    <row r="15" s="104" customFormat="1" ht="16.5" customHeight="1"/>
    <row r="16" s="104" customFormat="1" ht="16.5" customHeight="1"/>
    <row r="17" spans="1:11" s="137" customFormat="1" ht="18" customHeight="1">
      <c r="A17" s="730" t="s">
        <v>678</v>
      </c>
      <c r="B17" s="730"/>
      <c r="C17" s="730"/>
      <c r="D17" s="730"/>
      <c r="E17" s="730"/>
      <c r="F17" s="730"/>
      <c r="G17" s="730"/>
      <c r="H17" s="730"/>
      <c r="I17" s="730"/>
      <c r="J17" s="730"/>
      <c r="K17" s="730"/>
    </row>
    <row r="18" s="104" customFormat="1" ht="13.5" customHeight="1" thickBot="1"/>
    <row r="19" spans="1:7" s="104" customFormat="1" ht="20.25" customHeight="1" thickBot="1">
      <c r="A19" s="1024" t="s">
        <v>420</v>
      </c>
      <c r="B19" s="1025"/>
      <c r="C19" s="1025"/>
      <c r="D19" s="1039"/>
      <c r="E19" s="1026">
        <v>59</v>
      </c>
      <c r="F19" s="1027"/>
      <c r="G19" s="1028"/>
    </row>
    <row r="20" spans="1:7" s="104" customFormat="1" ht="20.25" customHeight="1" thickBot="1">
      <c r="A20" s="1024" t="s">
        <v>421</v>
      </c>
      <c r="B20" s="1025"/>
      <c r="C20" s="1025"/>
      <c r="D20" s="1025"/>
      <c r="E20" s="1016">
        <v>11</v>
      </c>
      <c r="F20" s="1017"/>
      <c r="G20" s="1018"/>
    </row>
    <row r="21" spans="1:7" s="104" customFormat="1" ht="20.25" customHeight="1">
      <c r="A21" s="1036" t="s">
        <v>422</v>
      </c>
      <c r="B21" s="1037"/>
      <c r="C21" s="1037"/>
      <c r="D21" s="1038"/>
      <c r="E21" s="1029">
        <v>5</v>
      </c>
      <c r="F21" s="1030"/>
      <c r="G21" s="1031"/>
    </row>
    <row r="22" spans="1:7" s="104" customFormat="1" ht="20.25" customHeight="1" thickBot="1">
      <c r="A22" s="138"/>
      <c r="B22" s="1012" t="s">
        <v>423</v>
      </c>
      <c r="C22" s="1012"/>
      <c r="D22" s="1013"/>
      <c r="E22" s="1019">
        <v>0</v>
      </c>
      <c r="F22" s="1020"/>
      <c r="G22" s="1021"/>
    </row>
    <row r="23" spans="1:7" s="104" customFormat="1" ht="20.25" customHeight="1" thickBot="1">
      <c r="A23" s="1022" t="s">
        <v>424</v>
      </c>
      <c r="B23" s="1023"/>
      <c r="C23" s="1023"/>
      <c r="D23" s="1023"/>
      <c r="E23" s="1032">
        <v>94417</v>
      </c>
      <c r="F23" s="1033"/>
      <c r="G23" s="1034"/>
    </row>
    <row r="24" spans="1:7" s="104" customFormat="1" ht="20.25" customHeight="1" thickBot="1">
      <c r="A24" s="1024" t="s">
        <v>425</v>
      </c>
      <c r="B24" s="1025"/>
      <c r="C24" s="1025"/>
      <c r="D24" s="1025"/>
      <c r="E24" s="1032">
        <f>E23/E19</f>
        <v>1600.2881355932204</v>
      </c>
      <c r="F24" s="1033"/>
      <c r="G24" s="1034"/>
    </row>
    <row r="25" spans="1:7" s="104" customFormat="1" ht="20.25" customHeight="1">
      <c r="A25" s="1036" t="s">
        <v>426</v>
      </c>
      <c r="B25" s="1037"/>
      <c r="C25" s="1037"/>
      <c r="D25" s="1038"/>
      <c r="E25" s="1029">
        <f>SUM(E26:E29)</f>
        <v>37</v>
      </c>
      <c r="F25" s="1030"/>
      <c r="G25" s="1031"/>
    </row>
    <row r="26" spans="1:7" s="104" customFormat="1" ht="20.25" customHeight="1">
      <c r="A26" s="139"/>
      <c r="B26" s="1014" t="s">
        <v>427</v>
      </c>
      <c r="C26" s="1014"/>
      <c r="D26" s="1015"/>
      <c r="E26" s="1009">
        <v>12</v>
      </c>
      <c r="F26" s="1010"/>
      <c r="G26" s="1011"/>
    </row>
    <row r="27" spans="1:7" s="104" customFormat="1" ht="20.25" customHeight="1">
      <c r="A27" s="139"/>
      <c r="B27" s="1014" t="s">
        <v>428</v>
      </c>
      <c r="C27" s="1014"/>
      <c r="D27" s="1015"/>
      <c r="E27" s="1009">
        <v>4</v>
      </c>
      <c r="F27" s="1010"/>
      <c r="G27" s="1011"/>
    </row>
    <row r="28" spans="1:7" s="104" customFormat="1" ht="20.25" customHeight="1">
      <c r="A28" s="139"/>
      <c r="B28" s="1014" t="s">
        <v>429</v>
      </c>
      <c r="C28" s="1014"/>
      <c r="D28" s="1015"/>
      <c r="E28" s="1009">
        <v>7</v>
      </c>
      <c r="F28" s="1010"/>
      <c r="G28" s="1011"/>
    </row>
    <row r="29" spans="1:7" s="104" customFormat="1" ht="20.25" customHeight="1" thickBot="1">
      <c r="A29" s="138"/>
      <c r="B29" s="1012" t="s">
        <v>7</v>
      </c>
      <c r="C29" s="1012"/>
      <c r="D29" s="1013"/>
      <c r="E29" s="1019">
        <v>14</v>
      </c>
      <c r="F29" s="1020"/>
      <c r="G29" s="1021"/>
    </row>
    <row r="30" spans="1:7" s="104" customFormat="1" ht="20.25" customHeight="1" thickBot="1">
      <c r="A30" s="1022" t="s">
        <v>430</v>
      </c>
      <c r="B30" s="1023"/>
      <c r="C30" s="1023"/>
      <c r="D30" s="1023"/>
      <c r="E30" s="1016">
        <v>36</v>
      </c>
      <c r="F30" s="1017"/>
      <c r="G30" s="1018"/>
    </row>
    <row r="31" spans="1:7" s="104" customFormat="1" ht="20.25" customHeight="1" thickBot="1">
      <c r="A31" s="1024" t="s">
        <v>431</v>
      </c>
      <c r="B31" s="1025"/>
      <c r="C31" s="1025"/>
      <c r="D31" s="1025"/>
      <c r="E31" s="1016">
        <v>79</v>
      </c>
      <c r="F31" s="1017"/>
      <c r="G31" s="1018"/>
    </row>
    <row r="32" spans="2:4" s="104" customFormat="1" ht="12" customHeight="1">
      <c r="B32" s="140"/>
      <c r="C32" s="140"/>
      <c r="D32" s="140"/>
    </row>
    <row r="33" s="104" customFormat="1" ht="20.25" customHeight="1">
      <c r="B33" s="141" t="s">
        <v>432</v>
      </c>
    </row>
    <row r="34" s="104" customFormat="1" ht="13.5"/>
  </sheetData>
  <mergeCells count="29">
    <mergeCell ref="A1:K1"/>
    <mergeCell ref="A23:D23"/>
    <mergeCell ref="A25:D25"/>
    <mergeCell ref="A24:D24"/>
    <mergeCell ref="A10:K10"/>
    <mergeCell ref="A17:K17"/>
    <mergeCell ref="A19:D19"/>
    <mergeCell ref="A20:D20"/>
    <mergeCell ref="A21:D21"/>
    <mergeCell ref="A31:D31"/>
    <mergeCell ref="E19:G19"/>
    <mergeCell ref="E20:G20"/>
    <mergeCell ref="E21:G21"/>
    <mergeCell ref="E25:G25"/>
    <mergeCell ref="E24:G24"/>
    <mergeCell ref="E23:G23"/>
    <mergeCell ref="E22:G22"/>
    <mergeCell ref="E31:G31"/>
    <mergeCell ref="B29:D29"/>
    <mergeCell ref="E26:G26"/>
    <mergeCell ref="B22:D22"/>
    <mergeCell ref="B26:D26"/>
    <mergeCell ref="E30:G30"/>
    <mergeCell ref="E29:G29"/>
    <mergeCell ref="E28:G28"/>
    <mergeCell ref="E27:G27"/>
    <mergeCell ref="A30:D30"/>
    <mergeCell ref="B28:D28"/>
    <mergeCell ref="B27:D27"/>
  </mergeCells>
  <printOptions/>
  <pageMargins left="0.75" right="0.75" top="1" bottom="1" header="0.512" footer="0.512"/>
  <pageSetup fitToHeight="1" fitToWidth="1" horizontalDpi="600" verticalDpi="600" orientation="portrait" paperSize="9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E19:G31"/>
  <sheetViews>
    <sheetView workbookViewId="0" topLeftCell="A1">
      <selection activeCell="H25" sqref="H25"/>
    </sheetView>
  </sheetViews>
  <sheetFormatPr defaultColWidth="9.00390625" defaultRowHeight="13.5"/>
  <cols>
    <col min="1" max="13" width="9.00390625" style="104" customWidth="1"/>
    <col min="14" max="14" width="7.875" style="104" customWidth="1"/>
    <col min="15" max="16384" width="9.00390625" style="104" customWidth="1"/>
  </cols>
  <sheetData>
    <row r="19" spans="5:7" ht="13.5">
      <c r="E19" s="365"/>
      <c r="F19" s="365"/>
      <c r="G19" s="365"/>
    </row>
    <row r="20" spans="5:7" ht="13.5">
      <c r="E20" s="365"/>
      <c r="F20" s="365"/>
      <c r="G20" s="365"/>
    </row>
    <row r="21" spans="5:7" ht="13.5">
      <c r="E21" s="365"/>
      <c r="F21" s="365"/>
      <c r="G21" s="365"/>
    </row>
    <row r="22" spans="5:7" ht="13.5">
      <c r="E22" s="365"/>
      <c r="F22" s="365"/>
      <c r="G22" s="365"/>
    </row>
    <row r="23" spans="5:7" ht="13.5">
      <c r="E23" s="365"/>
      <c r="F23" s="365"/>
      <c r="G23" s="365"/>
    </row>
    <row r="24" spans="5:7" ht="13.5">
      <c r="E24" s="365"/>
      <c r="F24" s="365"/>
      <c r="G24" s="365"/>
    </row>
    <row r="25" spans="5:7" ht="13.5">
      <c r="E25" s="365"/>
      <c r="F25" s="365"/>
      <c r="G25" s="365"/>
    </row>
    <row r="26" spans="5:7" ht="13.5">
      <c r="E26" s="365"/>
      <c r="F26" s="365"/>
      <c r="G26" s="365"/>
    </row>
    <row r="27" spans="5:7" ht="13.5">
      <c r="E27" s="365"/>
      <c r="F27" s="365"/>
      <c r="G27" s="365"/>
    </row>
    <row r="28" spans="5:7" ht="13.5">
      <c r="E28" s="365"/>
      <c r="F28" s="365"/>
      <c r="G28" s="365"/>
    </row>
    <row r="29" spans="5:7" ht="13.5">
      <c r="E29" s="365"/>
      <c r="F29" s="365"/>
      <c r="G29" s="365"/>
    </row>
    <row r="30" spans="5:7" ht="13.5">
      <c r="E30" s="365"/>
      <c r="F30" s="365"/>
      <c r="G30" s="365"/>
    </row>
    <row r="31" spans="5:7" ht="13.5">
      <c r="E31" s="365"/>
      <c r="F31" s="365"/>
      <c r="G31" s="365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E19:G31"/>
  <sheetViews>
    <sheetView workbookViewId="0" topLeftCell="A1">
      <selection activeCell="H25" sqref="H25"/>
    </sheetView>
  </sheetViews>
  <sheetFormatPr defaultColWidth="9.00390625" defaultRowHeight="13.5"/>
  <cols>
    <col min="1" max="16384" width="9.00390625" style="104" customWidth="1"/>
  </cols>
  <sheetData>
    <row r="19" spans="5:7" ht="13.5">
      <c r="E19" s="365"/>
      <c r="F19" s="365"/>
      <c r="G19" s="365"/>
    </row>
    <row r="20" spans="5:7" ht="13.5">
      <c r="E20" s="365"/>
      <c r="F20" s="365"/>
      <c r="G20" s="365"/>
    </row>
    <row r="21" spans="5:7" ht="13.5">
      <c r="E21" s="365"/>
      <c r="F21" s="365"/>
      <c r="G21" s="365"/>
    </row>
    <row r="22" spans="5:7" ht="13.5">
      <c r="E22" s="365"/>
      <c r="F22" s="365"/>
      <c r="G22" s="365"/>
    </row>
    <row r="23" spans="5:7" ht="13.5">
      <c r="E23" s="365"/>
      <c r="F23" s="365"/>
      <c r="G23" s="365"/>
    </row>
    <row r="24" spans="5:7" ht="13.5">
      <c r="E24" s="365"/>
      <c r="F24" s="365"/>
      <c r="G24" s="365"/>
    </row>
    <row r="25" spans="5:7" ht="13.5">
      <c r="E25" s="365"/>
      <c r="F25" s="365"/>
      <c r="G25" s="365"/>
    </row>
    <row r="26" spans="5:7" ht="13.5">
      <c r="E26" s="365"/>
      <c r="F26" s="365"/>
      <c r="G26" s="365"/>
    </row>
    <row r="27" spans="5:7" ht="13.5">
      <c r="E27" s="365"/>
      <c r="F27" s="365"/>
      <c r="G27" s="365"/>
    </row>
    <row r="28" spans="5:7" ht="13.5">
      <c r="E28" s="365"/>
      <c r="F28" s="365"/>
      <c r="G28" s="365"/>
    </row>
    <row r="29" spans="5:7" ht="13.5">
      <c r="E29" s="365"/>
      <c r="F29" s="365"/>
      <c r="G29" s="365"/>
    </row>
    <row r="30" spans="5:7" ht="13.5">
      <c r="E30" s="365"/>
      <c r="F30" s="365"/>
      <c r="G30" s="365"/>
    </row>
    <row r="31" spans="5:7" ht="13.5">
      <c r="E31" s="365"/>
      <c r="F31" s="365"/>
      <c r="G31" s="365"/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E19:G31"/>
  <sheetViews>
    <sheetView workbookViewId="0" topLeftCell="A7">
      <selection activeCell="H25" sqref="H25"/>
    </sheetView>
  </sheetViews>
  <sheetFormatPr defaultColWidth="9.00390625" defaultRowHeight="13.5"/>
  <cols>
    <col min="1" max="16384" width="9.00390625" style="104" customWidth="1"/>
  </cols>
  <sheetData>
    <row r="19" spans="5:7" ht="13.5">
      <c r="E19" s="365"/>
      <c r="F19" s="365"/>
      <c r="G19" s="365"/>
    </row>
    <row r="20" spans="5:7" ht="13.5">
      <c r="E20" s="365"/>
      <c r="F20" s="365"/>
      <c r="G20" s="365"/>
    </row>
    <row r="21" spans="5:7" ht="13.5">
      <c r="E21" s="365"/>
      <c r="F21" s="365"/>
      <c r="G21" s="365"/>
    </row>
    <row r="22" spans="5:7" ht="13.5">
      <c r="E22" s="365"/>
      <c r="F22" s="365"/>
      <c r="G22" s="365"/>
    </row>
    <row r="23" spans="5:7" ht="13.5">
      <c r="E23" s="365"/>
      <c r="F23" s="365"/>
      <c r="G23" s="365"/>
    </row>
    <row r="24" spans="5:7" ht="13.5">
      <c r="E24" s="365"/>
      <c r="F24" s="365"/>
      <c r="G24" s="365"/>
    </row>
    <row r="25" spans="5:7" ht="13.5">
      <c r="E25" s="365"/>
      <c r="F25" s="365"/>
      <c r="G25" s="365"/>
    </row>
    <row r="26" spans="5:7" ht="13.5">
      <c r="E26" s="365"/>
      <c r="F26" s="365"/>
      <c r="G26" s="365"/>
    </row>
    <row r="27" spans="5:7" ht="13.5">
      <c r="E27" s="365"/>
      <c r="F27" s="365"/>
      <c r="G27" s="365"/>
    </row>
    <row r="28" spans="5:7" ht="13.5">
      <c r="E28" s="365"/>
      <c r="F28" s="365"/>
      <c r="G28" s="365"/>
    </row>
    <row r="29" spans="5:7" ht="13.5">
      <c r="E29" s="365"/>
      <c r="F29" s="365"/>
      <c r="G29" s="365"/>
    </row>
    <row r="30" spans="5:7" ht="13.5">
      <c r="E30" s="365"/>
      <c r="F30" s="365"/>
      <c r="G30" s="365"/>
    </row>
    <row r="31" spans="5:7" ht="13.5">
      <c r="E31" s="365"/>
      <c r="F31" s="365"/>
      <c r="G31" s="365"/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E19:G31"/>
  <sheetViews>
    <sheetView workbookViewId="0" topLeftCell="A1">
      <selection activeCell="H25" sqref="H25"/>
    </sheetView>
  </sheetViews>
  <sheetFormatPr defaultColWidth="9.00390625" defaultRowHeight="13.5"/>
  <cols>
    <col min="1" max="16384" width="9.00390625" style="104" customWidth="1"/>
  </cols>
  <sheetData>
    <row r="19" spans="5:7" ht="13.5">
      <c r="E19" s="365"/>
      <c r="F19" s="365"/>
      <c r="G19" s="365"/>
    </row>
    <row r="20" spans="5:7" ht="13.5">
      <c r="E20" s="365"/>
      <c r="F20" s="365"/>
      <c r="G20" s="365"/>
    </row>
    <row r="21" spans="5:7" ht="13.5">
      <c r="E21" s="365"/>
      <c r="F21" s="365"/>
      <c r="G21" s="365"/>
    </row>
    <row r="22" spans="5:7" ht="13.5">
      <c r="E22" s="365"/>
      <c r="F22" s="365"/>
      <c r="G22" s="365"/>
    </row>
    <row r="23" spans="5:7" ht="13.5">
      <c r="E23" s="365"/>
      <c r="F23" s="365"/>
      <c r="G23" s="365"/>
    </row>
    <row r="24" spans="5:7" ht="13.5">
      <c r="E24" s="365"/>
      <c r="F24" s="365"/>
      <c r="G24" s="365"/>
    </row>
    <row r="25" spans="5:7" ht="13.5">
      <c r="E25" s="365"/>
      <c r="F25" s="365"/>
      <c r="G25" s="365"/>
    </row>
    <row r="26" spans="5:7" ht="13.5">
      <c r="E26" s="365"/>
      <c r="F26" s="365"/>
      <c r="G26" s="365"/>
    </row>
    <row r="27" spans="5:7" ht="13.5">
      <c r="E27" s="365"/>
      <c r="F27" s="365"/>
      <c r="G27" s="365"/>
    </row>
    <row r="28" spans="5:7" ht="13.5">
      <c r="E28" s="365"/>
      <c r="F28" s="365"/>
      <c r="G28" s="365"/>
    </row>
    <row r="29" spans="5:7" ht="13.5">
      <c r="E29" s="365"/>
      <c r="F29" s="365"/>
      <c r="G29" s="365"/>
    </row>
    <row r="30" spans="5:7" ht="13.5">
      <c r="E30" s="365"/>
      <c r="F30" s="365"/>
      <c r="G30" s="365"/>
    </row>
    <row r="31" spans="5:7" ht="13.5">
      <c r="E31" s="365"/>
      <c r="F31" s="365"/>
      <c r="G31" s="365"/>
    </row>
  </sheetData>
  <printOptions/>
  <pageMargins left="0.75" right="0.75" top="1" bottom="1" header="0.512" footer="0.512"/>
  <pageSetup fitToHeight="1" fitToWidth="1" horizontalDpi="600" verticalDpi="600" orientation="landscape" paperSize="9" scale="97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E19:G31"/>
  <sheetViews>
    <sheetView workbookViewId="0" topLeftCell="A1">
      <selection activeCell="H25" sqref="H25"/>
    </sheetView>
  </sheetViews>
  <sheetFormatPr defaultColWidth="9.00390625" defaultRowHeight="13.5"/>
  <cols>
    <col min="1" max="16384" width="9.00390625" style="104" customWidth="1"/>
  </cols>
  <sheetData>
    <row r="19" spans="5:7" ht="13.5">
      <c r="E19" s="365"/>
      <c r="F19" s="365"/>
      <c r="G19" s="365"/>
    </row>
    <row r="20" spans="5:7" ht="13.5">
      <c r="E20" s="365"/>
      <c r="F20" s="365"/>
      <c r="G20" s="365"/>
    </row>
    <row r="21" spans="5:7" ht="13.5">
      <c r="E21" s="365"/>
      <c r="F21" s="365"/>
      <c r="G21" s="365"/>
    </row>
    <row r="22" spans="5:7" ht="13.5">
      <c r="E22" s="365"/>
      <c r="F22" s="365"/>
      <c r="G22" s="365"/>
    </row>
    <row r="23" spans="5:7" ht="13.5">
      <c r="E23" s="365"/>
      <c r="F23" s="365"/>
      <c r="G23" s="365"/>
    </row>
    <row r="24" spans="5:7" ht="13.5">
      <c r="E24" s="365"/>
      <c r="F24" s="365"/>
      <c r="G24" s="365"/>
    </row>
    <row r="25" spans="5:7" ht="13.5">
      <c r="E25" s="365"/>
      <c r="F25" s="365"/>
      <c r="G25" s="365"/>
    </row>
    <row r="26" spans="5:7" ht="13.5">
      <c r="E26" s="365"/>
      <c r="F26" s="365"/>
      <c r="G26" s="365"/>
    </row>
    <row r="27" spans="5:7" ht="13.5">
      <c r="E27" s="365"/>
      <c r="F27" s="365"/>
      <c r="G27" s="365"/>
    </row>
    <row r="28" spans="5:7" ht="13.5">
      <c r="E28" s="365"/>
      <c r="F28" s="365"/>
      <c r="G28" s="365"/>
    </row>
    <row r="29" spans="5:7" ht="13.5">
      <c r="E29" s="365"/>
      <c r="F29" s="365"/>
      <c r="G29" s="365"/>
    </row>
    <row r="30" spans="5:7" ht="13.5">
      <c r="E30" s="365"/>
      <c r="F30" s="365"/>
      <c r="G30" s="365"/>
    </row>
    <row r="31" spans="5:7" ht="13.5">
      <c r="E31" s="365"/>
      <c r="F31" s="365"/>
      <c r="G31" s="365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E19:G31"/>
  <sheetViews>
    <sheetView workbookViewId="0" topLeftCell="A1">
      <selection activeCell="H25" sqref="H25"/>
    </sheetView>
  </sheetViews>
  <sheetFormatPr defaultColWidth="9.00390625" defaultRowHeight="13.5"/>
  <cols>
    <col min="1" max="16384" width="9.00390625" style="104" customWidth="1"/>
  </cols>
  <sheetData>
    <row r="19" spans="5:7" ht="13.5">
      <c r="E19" s="365"/>
      <c r="F19" s="365"/>
      <c r="G19" s="365"/>
    </row>
    <row r="20" spans="5:7" ht="13.5">
      <c r="E20" s="365"/>
      <c r="F20" s="365"/>
      <c r="G20" s="365"/>
    </row>
    <row r="21" spans="5:7" ht="13.5">
      <c r="E21" s="365"/>
      <c r="F21" s="365"/>
      <c r="G21" s="365"/>
    </row>
    <row r="22" spans="5:7" ht="13.5">
      <c r="E22" s="365"/>
      <c r="F22" s="365"/>
      <c r="G22" s="365"/>
    </row>
    <row r="23" spans="5:7" ht="13.5">
      <c r="E23" s="365"/>
      <c r="F23" s="365"/>
      <c r="G23" s="365"/>
    </row>
    <row r="24" spans="5:7" ht="13.5">
      <c r="E24" s="365"/>
      <c r="F24" s="365"/>
      <c r="G24" s="365"/>
    </row>
    <row r="25" spans="5:7" ht="13.5">
      <c r="E25" s="365"/>
      <c r="F25" s="365"/>
      <c r="G25" s="365"/>
    </row>
    <row r="26" spans="5:7" ht="13.5">
      <c r="E26" s="365"/>
      <c r="F26" s="365"/>
      <c r="G26" s="365"/>
    </row>
    <row r="27" spans="5:7" ht="13.5">
      <c r="E27" s="365"/>
      <c r="F27" s="365"/>
      <c r="G27" s="365"/>
    </row>
    <row r="28" spans="5:7" ht="13.5">
      <c r="E28" s="365"/>
      <c r="F28" s="365"/>
      <c r="G28" s="365"/>
    </row>
    <row r="29" spans="5:7" ht="13.5">
      <c r="E29" s="365"/>
      <c r="F29" s="365"/>
      <c r="G29" s="365"/>
    </row>
    <row r="30" spans="5:7" ht="13.5">
      <c r="E30" s="365"/>
      <c r="F30" s="365"/>
      <c r="G30" s="365"/>
    </row>
    <row r="31" spans="5:7" ht="13.5">
      <c r="E31" s="365"/>
      <c r="F31" s="365"/>
      <c r="G31" s="365"/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E19:G31"/>
  <sheetViews>
    <sheetView workbookViewId="0" topLeftCell="A1">
      <selection activeCell="H25" sqref="H25"/>
    </sheetView>
  </sheetViews>
  <sheetFormatPr defaultColWidth="9.00390625" defaultRowHeight="13.5"/>
  <cols>
    <col min="1" max="16384" width="9.00390625" style="104" customWidth="1"/>
  </cols>
  <sheetData>
    <row r="19" spans="5:7" ht="13.5">
      <c r="E19" s="365"/>
      <c r="F19" s="365"/>
      <c r="G19" s="365"/>
    </row>
    <row r="20" spans="5:7" ht="13.5">
      <c r="E20" s="365"/>
      <c r="F20" s="365"/>
      <c r="G20" s="365"/>
    </row>
    <row r="21" spans="5:7" ht="13.5">
      <c r="E21" s="365"/>
      <c r="F21" s="365"/>
      <c r="G21" s="365"/>
    </row>
    <row r="22" spans="5:7" ht="13.5">
      <c r="E22" s="365"/>
      <c r="F22" s="365"/>
      <c r="G22" s="365"/>
    </row>
    <row r="23" spans="5:7" ht="13.5">
      <c r="E23" s="365"/>
      <c r="F23" s="365"/>
      <c r="G23" s="365"/>
    </row>
    <row r="24" spans="5:7" ht="13.5">
      <c r="E24" s="365"/>
      <c r="F24" s="365"/>
      <c r="G24" s="365"/>
    </row>
    <row r="25" spans="5:7" ht="13.5">
      <c r="E25" s="365"/>
      <c r="F25" s="365"/>
      <c r="G25" s="365"/>
    </row>
    <row r="26" spans="5:7" ht="13.5">
      <c r="E26" s="365"/>
      <c r="F26" s="365"/>
      <c r="G26" s="365"/>
    </row>
    <row r="27" spans="5:7" ht="13.5">
      <c r="E27" s="365"/>
      <c r="F27" s="365"/>
      <c r="G27" s="365"/>
    </row>
    <row r="28" spans="5:7" ht="13.5">
      <c r="E28" s="365"/>
      <c r="F28" s="365"/>
      <c r="G28" s="365"/>
    </row>
    <row r="29" spans="5:7" ht="13.5">
      <c r="E29" s="365"/>
      <c r="F29" s="365"/>
      <c r="G29" s="365"/>
    </row>
    <row r="30" spans="5:7" ht="13.5">
      <c r="E30" s="365"/>
      <c r="F30" s="365"/>
      <c r="G30" s="365"/>
    </row>
    <row r="31" spans="5:7" ht="13.5">
      <c r="E31" s="365"/>
      <c r="F31" s="365"/>
      <c r="G31" s="365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E19:G31"/>
  <sheetViews>
    <sheetView workbookViewId="0" topLeftCell="A1">
      <selection activeCell="H25" sqref="H25"/>
    </sheetView>
  </sheetViews>
  <sheetFormatPr defaultColWidth="9.00390625" defaultRowHeight="13.5"/>
  <cols>
    <col min="1" max="16384" width="9.00390625" style="104" customWidth="1"/>
  </cols>
  <sheetData>
    <row r="19" spans="5:7" ht="13.5">
      <c r="E19" s="365"/>
      <c r="F19" s="365"/>
      <c r="G19" s="365"/>
    </row>
    <row r="20" spans="5:7" ht="13.5">
      <c r="E20" s="365"/>
      <c r="F20" s="365"/>
      <c r="G20" s="365"/>
    </row>
    <row r="21" spans="5:7" ht="13.5">
      <c r="E21" s="365"/>
      <c r="F21" s="365"/>
      <c r="G21" s="365"/>
    </row>
    <row r="22" spans="5:7" ht="13.5">
      <c r="E22" s="365"/>
      <c r="F22" s="365"/>
      <c r="G22" s="365"/>
    </row>
    <row r="23" spans="5:7" ht="13.5">
      <c r="E23" s="365"/>
      <c r="F23" s="365"/>
      <c r="G23" s="365"/>
    </row>
    <row r="24" spans="5:7" ht="13.5">
      <c r="E24" s="365"/>
      <c r="F24" s="365"/>
      <c r="G24" s="365"/>
    </row>
    <row r="25" spans="5:7" ht="13.5">
      <c r="E25" s="365"/>
      <c r="F25" s="365"/>
      <c r="G25" s="365"/>
    </row>
    <row r="26" spans="5:7" ht="13.5">
      <c r="E26" s="365"/>
      <c r="F26" s="365"/>
      <c r="G26" s="365"/>
    </row>
    <row r="27" spans="5:7" ht="13.5">
      <c r="E27" s="365"/>
      <c r="F27" s="365"/>
      <c r="G27" s="365"/>
    </row>
    <row r="28" spans="5:7" ht="13.5">
      <c r="E28" s="365"/>
      <c r="F28" s="365"/>
      <c r="G28" s="365"/>
    </row>
    <row r="29" spans="5:7" ht="13.5">
      <c r="E29" s="365"/>
      <c r="F29" s="365"/>
      <c r="G29" s="365"/>
    </row>
    <row r="30" spans="5:7" ht="13.5">
      <c r="E30" s="365"/>
      <c r="F30" s="365"/>
      <c r="G30" s="365"/>
    </row>
    <row r="31" spans="5:7" ht="13.5">
      <c r="E31" s="365"/>
      <c r="F31" s="365"/>
      <c r="G31" s="365"/>
    </row>
  </sheetData>
  <printOptions/>
  <pageMargins left="0.75" right="0.75" top="1" bottom="1" header="0.512" footer="0.512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1"/>
  <sheetViews>
    <sheetView workbookViewId="0" topLeftCell="A58">
      <selection activeCell="H25" sqref="H25"/>
    </sheetView>
  </sheetViews>
  <sheetFormatPr defaultColWidth="9.00390625" defaultRowHeight="13.5"/>
  <cols>
    <col min="1" max="1" width="9.00390625" style="104" customWidth="1"/>
    <col min="2" max="2" width="9.00390625" style="327" customWidth="1"/>
    <col min="3" max="3" width="9.00390625" style="104" customWidth="1"/>
    <col min="4" max="4" width="11.50390625" style="104" bestFit="1" customWidth="1"/>
    <col min="5" max="5" width="9.625" style="327" bestFit="1" customWidth="1"/>
    <col min="6" max="6" width="8.00390625" style="143" customWidth="1"/>
    <col min="7" max="7" width="9.00390625" style="104" customWidth="1"/>
    <col min="8" max="8" width="9.00390625" style="327" customWidth="1"/>
    <col min="9" max="10" width="9.00390625" style="104" customWidth="1"/>
    <col min="11" max="11" width="9.00390625" style="328" customWidth="1"/>
    <col min="12" max="16" width="9.00390625" style="104" customWidth="1"/>
    <col min="17" max="17" width="9.00390625" style="326" customWidth="1"/>
    <col min="18" max="19" width="9.00390625" style="104" customWidth="1"/>
    <col min="20" max="20" width="9.00390625" style="149" customWidth="1"/>
    <col min="21" max="16384" width="9.00390625" style="104" customWidth="1"/>
  </cols>
  <sheetData>
    <row r="1" spans="2:20" ht="13.5">
      <c r="B1" s="327" t="s">
        <v>73</v>
      </c>
      <c r="E1" s="327" t="s">
        <v>23</v>
      </c>
      <c r="F1" s="104"/>
      <c r="H1" s="327" t="s">
        <v>299</v>
      </c>
      <c r="K1" s="328" t="s">
        <v>358</v>
      </c>
      <c r="N1" s="104" t="s">
        <v>435</v>
      </c>
      <c r="Q1" s="326" t="s">
        <v>458</v>
      </c>
      <c r="T1" s="149" t="s">
        <v>545</v>
      </c>
    </row>
    <row r="2" spans="2:20" ht="13.5">
      <c r="B2" s="327" t="s">
        <v>74</v>
      </c>
      <c r="E2" s="327" t="s">
        <v>74</v>
      </c>
      <c r="F2" s="104"/>
      <c r="H2" s="327" t="s">
        <v>74</v>
      </c>
      <c r="K2" s="328" t="s">
        <v>74</v>
      </c>
      <c r="N2" s="104" t="s">
        <v>74</v>
      </c>
      <c r="Q2" s="326" t="s">
        <v>72</v>
      </c>
      <c r="T2" s="149" t="s">
        <v>72</v>
      </c>
    </row>
    <row r="3" spans="1:20" ht="13.5">
      <c r="A3" s="143" t="s">
        <v>57</v>
      </c>
      <c r="B3" s="327">
        <v>7</v>
      </c>
      <c r="C3" s="148"/>
      <c r="D3" s="143" t="s">
        <v>57</v>
      </c>
      <c r="E3" s="327">
        <v>6.9</v>
      </c>
      <c r="F3" s="148"/>
      <c r="G3" s="143" t="s">
        <v>57</v>
      </c>
      <c r="H3" s="327">
        <v>6.2</v>
      </c>
      <c r="I3" s="148"/>
      <c r="J3" s="144" t="s">
        <v>372</v>
      </c>
      <c r="K3" s="328">
        <v>6.9</v>
      </c>
      <c r="M3" s="144" t="s">
        <v>372</v>
      </c>
      <c r="N3" s="149">
        <v>6.52</v>
      </c>
      <c r="P3" s="104" t="s">
        <v>515</v>
      </c>
      <c r="Q3" s="326">
        <v>6.1</v>
      </c>
      <c r="S3" s="104" t="s">
        <v>515</v>
      </c>
      <c r="T3" s="149">
        <v>6.29</v>
      </c>
    </row>
    <row r="4" spans="1:20" ht="13.5">
      <c r="A4" s="143" t="s">
        <v>35</v>
      </c>
      <c r="B4" s="327">
        <v>6.4</v>
      </c>
      <c r="D4" s="143" t="s">
        <v>35</v>
      </c>
      <c r="E4" s="327">
        <v>6.9</v>
      </c>
      <c r="F4" s="148"/>
      <c r="G4" s="143" t="s">
        <v>42</v>
      </c>
      <c r="H4" s="327">
        <v>5.9</v>
      </c>
      <c r="I4" s="148"/>
      <c r="J4" s="144" t="s">
        <v>390</v>
      </c>
      <c r="K4" s="328">
        <v>6.4</v>
      </c>
      <c r="M4" s="144" t="s">
        <v>368</v>
      </c>
      <c r="N4" s="149">
        <v>6.1</v>
      </c>
      <c r="P4" s="104" t="s">
        <v>508</v>
      </c>
      <c r="Q4" s="326">
        <v>5.47</v>
      </c>
      <c r="S4" s="104" t="s">
        <v>514</v>
      </c>
      <c r="T4" s="149">
        <v>5.53</v>
      </c>
    </row>
    <row r="5" spans="1:20" ht="13.5">
      <c r="A5" s="143" t="s">
        <v>38</v>
      </c>
      <c r="B5" s="327">
        <v>6.4</v>
      </c>
      <c r="D5" s="143" t="s">
        <v>42</v>
      </c>
      <c r="E5" s="327">
        <v>6.5</v>
      </c>
      <c r="F5" s="148"/>
      <c r="G5" s="143" t="s">
        <v>39</v>
      </c>
      <c r="H5" s="327">
        <v>5.7</v>
      </c>
      <c r="I5" s="148"/>
      <c r="J5" s="144" t="s">
        <v>396</v>
      </c>
      <c r="K5" s="328">
        <v>6.2</v>
      </c>
      <c r="M5" s="144" t="s">
        <v>390</v>
      </c>
      <c r="N5" s="149">
        <v>6.03</v>
      </c>
      <c r="P5" s="104" t="s">
        <v>514</v>
      </c>
      <c r="Q5" s="326">
        <v>5.4</v>
      </c>
      <c r="S5" s="104" t="s">
        <v>508</v>
      </c>
      <c r="T5" s="149">
        <v>5.49</v>
      </c>
    </row>
    <row r="6" spans="1:20" ht="13.5">
      <c r="A6" s="143" t="s">
        <v>27</v>
      </c>
      <c r="B6" s="327">
        <v>6.4</v>
      </c>
      <c r="D6" s="143" t="s">
        <v>63</v>
      </c>
      <c r="E6" s="327">
        <v>6.5</v>
      </c>
      <c r="F6" s="148"/>
      <c r="G6" s="143" t="s">
        <v>43</v>
      </c>
      <c r="H6" s="327">
        <v>5.6</v>
      </c>
      <c r="I6" s="148"/>
      <c r="J6" s="144" t="s">
        <v>368</v>
      </c>
      <c r="K6" s="328">
        <v>5.9</v>
      </c>
      <c r="M6" s="144" t="s">
        <v>396</v>
      </c>
      <c r="N6" s="149">
        <v>5.85</v>
      </c>
      <c r="P6" s="104" t="s">
        <v>488</v>
      </c>
      <c r="Q6" s="326">
        <v>5.19</v>
      </c>
      <c r="S6" s="104" t="s">
        <v>501</v>
      </c>
      <c r="T6" s="149">
        <v>5.1</v>
      </c>
    </row>
    <row r="7" spans="1:20" ht="13.5">
      <c r="A7" s="143" t="s">
        <v>25</v>
      </c>
      <c r="B7" s="327">
        <v>5.9</v>
      </c>
      <c r="D7" s="143" t="s">
        <v>39</v>
      </c>
      <c r="E7" s="327">
        <v>6.3</v>
      </c>
      <c r="F7" s="148"/>
      <c r="G7" s="143" t="s">
        <v>35</v>
      </c>
      <c r="H7" s="327">
        <v>5.5</v>
      </c>
      <c r="I7" s="148"/>
      <c r="J7" s="144" t="s">
        <v>374</v>
      </c>
      <c r="K7" s="328">
        <v>5.9</v>
      </c>
      <c r="M7" s="144" t="s">
        <v>374</v>
      </c>
      <c r="N7" s="149">
        <v>5.54</v>
      </c>
      <c r="P7" s="104" t="s">
        <v>477</v>
      </c>
      <c r="Q7" s="326">
        <v>5.14</v>
      </c>
      <c r="S7" s="104" t="s">
        <v>477</v>
      </c>
      <c r="T7" s="149">
        <v>5</v>
      </c>
    </row>
    <row r="8" spans="1:20" ht="13.5">
      <c r="A8" s="143" t="s">
        <v>42</v>
      </c>
      <c r="B8" s="327">
        <v>5.8</v>
      </c>
      <c r="D8" s="143" t="s">
        <v>38</v>
      </c>
      <c r="E8" s="327">
        <v>6.1</v>
      </c>
      <c r="F8" s="148"/>
      <c r="G8" s="143" t="s">
        <v>38</v>
      </c>
      <c r="H8" s="327">
        <v>5.4</v>
      </c>
      <c r="I8" s="148"/>
      <c r="J8" s="144" t="s">
        <v>360</v>
      </c>
      <c r="K8" s="328">
        <v>5.8</v>
      </c>
      <c r="M8" s="144" t="s">
        <v>386</v>
      </c>
      <c r="N8" s="149">
        <v>5.37</v>
      </c>
      <c r="P8" s="104" t="s">
        <v>501</v>
      </c>
      <c r="Q8" s="326">
        <v>5.02</v>
      </c>
      <c r="S8" s="104" t="s">
        <v>503</v>
      </c>
      <c r="T8" s="149">
        <v>4.97</v>
      </c>
    </row>
    <row r="9" spans="1:20" ht="13.5">
      <c r="A9" s="143" t="s">
        <v>43</v>
      </c>
      <c r="B9" s="327">
        <v>5.7</v>
      </c>
      <c r="D9" s="143" t="s">
        <v>27</v>
      </c>
      <c r="E9" s="327">
        <v>6.1</v>
      </c>
      <c r="F9" s="148"/>
      <c r="G9" s="143" t="s">
        <v>25</v>
      </c>
      <c r="H9" s="327">
        <v>5.3</v>
      </c>
      <c r="I9" s="148"/>
      <c r="J9" s="144" t="s">
        <v>373</v>
      </c>
      <c r="K9" s="328">
        <v>5.7</v>
      </c>
      <c r="M9" s="144" t="s">
        <v>399</v>
      </c>
      <c r="N9" s="149">
        <v>5.37</v>
      </c>
      <c r="P9" s="104" t="s">
        <v>478</v>
      </c>
      <c r="Q9" s="326">
        <v>4.92</v>
      </c>
      <c r="S9" s="104" t="s">
        <v>478</v>
      </c>
      <c r="T9" s="149">
        <v>4.96</v>
      </c>
    </row>
    <row r="10" spans="1:20" ht="13.5">
      <c r="A10" s="143" t="s">
        <v>36</v>
      </c>
      <c r="B10" s="327">
        <v>5.7</v>
      </c>
      <c r="D10" s="143" t="s">
        <v>43</v>
      </c>
      <c r="E10" s="327">
        <v>6</v>
      </c>
      <c r="F10" s="148"/>
      <c r="G10" s="143" t="s">
        <v>63</v>
      </c>
      <c r="H10" s="327">
        <v>5.2</v>
      </c>
      <c r="I10" s="148"/>
      <c r="J10" s="144" t="s">
        <v>359</v>
      </c>
      <c r="K10" s="328">
        <v>5.7</v>
      </c>
      <c r="M10" s="144" t="s">
        <v>400</v>
      </c>
      <c r="N10" s="149">
        <v>5.36</v>
      </c>
      <c r="P10" s="104" t="s">
        <v>482</v>
      </c>
      <c r="Q10" s="326">
        <v>4.89</v>
      </c>
      <c r="S10" s="104" t="s">
        <v>513</v>
      </c>
      <c r="T10" s="149">
        <v>4.89</v>
      </c>
    </row>
    <row r="11" spans="1:20" ht="13.5">
      <c r="A11" s="143" t="s">
        <v>29</v>
      </c>
      <c r="B11" s="327">
        <v>5.6</v>
      </c>
      <c r="D11" s="143" t="s">
        <v>47</v>
      </c>
      <c r="E11" s="327">
        <v>6</v>
      </c>
      <c r="F11" s="148"/>
      <c r="G11" s="143" t="s">
        <v>27</v>
      </c>
      <c r="H11" s="327">
        <v>5.2</v>
      </c>
      <c r="I11" s="148"/>
      <c r="J11" s="144" t="s">
        <v>377</v>
      </c>
      <c r="K11" s="328">
        <v>5.6</v>
      </c>
      <c r="M11" s="144" t="s">
        <v>389</v>
      </c>
      <c r="N11" s="149">
        <v>5.34</v>
      </c>
      <c r="P11" s="104" t="s">
        <v>493</v>
      </c>
      <c r="Q11" s="326">
        <v>4.8</v>
      </c>
      <c r="S11" s="104" t="s">
        <v>490</v>
      </c>
      <c r="T11" s="149">
        <v>4.87</v>
      </c>
    </row>
    <row r="12" spans="1:20" ht="13.5">
      <c r="A12" s="143" t="s">
        <v>63</v>
      </c>
      <c r="B12" s="327">
        <v>5.6</v>
      </c>
      <c r="D12" s="143" t="s">
        <v>25</v>
      </c>
      <c r="E12" s="327">
        <v>5.7</v>
      </c>
      <c r="F12" s="148"/>
      <c r="G12" s="143" t="s">
        <v>44</v>
      </c>
      <c r="H12" s="327">
        <v>4.9</v>
      </c>
      <c r="I12" s="148"/>
      <c r="J12" s="144" t="s">
        <v>371</v>
      </c>
      <c r="K12" s="328">
        <v>5.4</v>
      </c>
      <c r="M12" s="144" t="s">
        <v>377</v>
      </c>
      <c r="N12" s="149">
        <v>5.32</v>
      </c>
      <c r="P12" s="104" t="s">
        <v>489</v>
      </c>
      <c r="Q12" s="326">
        <v>4.79</v>
      </c>
      <c r="S12" s="104" t="s">
        <v>499</v>
      </c>
      <c r="T12" s="149">
        <v>4.86</v>
      </c>
    </row>
    <row r="13" spans="1:20" ht="13.5">
      <c r="A13" s="143" t="s">
        <v>65</v>
      </c>
      <c r="B13" s="327">
        <v>5.6</v>
      </c>
      <c r="D13" s="143" t="s">
        <v>36</v>
      </c>
      <c r="E13" s="327">
        <v>5.7</v>
      </c>
      <c r="F13" s="148"/>
      <c r="G13" s="143" t="s">
        <v>65</v>
      </c>
      <c r="H13" s="327">
        <v>4.9</v>
      </c>
      <c r="I13" s="148"/>
      <c r="J13" s="144" t="s">
        <v>400</v>
      </c>
      <c r="K13" s="328">
        <v>5.4</v>
      </c>
      <c r="M13" s="144" t="s">
        <v>359</v>
      </c>
      <c r="N13" s="149">
        <v>5.31</v>
      </c>
      <c r="P13" s="104" t="s">
        <v>504</v>
      </c>
      <c r="Q13" s="326">
        <v>4.76</v>
      </c>
      <c r="S13" s="104" t="s">
        <v>493</v>
      </c>
      <c r="T13" s="149">
        <v>4.79</v>
      </c>
    </row>
    <row r="14" spans="1:20" ht="13.5">
      <c r="A14" s="143" t="s">
        <v>40</v>
      </c>
      <c r="B14" s="327">
        <v>5.5</v>
      </c>
      <c r="D14" s="143" t="s">
        <v>31</v>
      </c>
      <c r="E14" s="327">
        <v>5.6</v>
      </c>
      <c r="F14" s="148"/>
      <c r="G14" s="143" t="s">
        <v>37</v>
      </c>
      <c r="H14" s="327">
        <v>4.9</v>
      </c>
      <c r="I14" s="148"/>
      <c r="J14" s="144" t="s">
        <v>386</v>
      </c>
      <c r="K14" s="328">
        <v>5.4</v>
      </c>
      <c r="M14" s="144" t="s">
        <v>382</v>
      </c>
      <c r="N14" s="149">
        <v>5.27</v>
      </c>
      <c r="P14" s="104" t="s">
        <v>510</v>
      </c>
      <c r="Q14" s="326">
        <v>4.75</v>
      </c>
      <c r="S14" s="104" t="s">
        <v>492</v>
      </c>
      <c r="T14" s="149">
        <v>4.78</v>
      </c>
    </row>
    <row r="15" spans="1:20" ht="13.5">
      <c r="A15" s="143" t="s">
        <v>37</v>
      </c>
      <c r="B15" s="327">
        <v>5.4</v>
      </c>
      <c r="D15" s="143" t="s">
        <v>62</v>
      </c>
      <c r="E15" s="327">
        <v>5.5</v>
      </c>
      <c r="F15" s="148"/>
      <c r="G15" s="143" t="s">
        <v>31</v>
      </c>
      <c r="H15" s="327">
        <v>4.7</v>
      </c>
      <c r="I15" s="148"/>
      <c r="J15" s="144" t="s">
        <v>375</v>
      </c>
      <c r="K15" s="328">
        <v>5.3</v>
      </c>
      <c r="M15" s="144" t="s">
        <v>379</v>
      </c>
      <c r="N15" s="149">
        <v>5.19</v>
      </c>
      <c r="P15" s="104" t="s">
        <v>490</v>
      </c>
      <c r="Q15" s="326">
        <v>4.7</v>
      </c>
      <c r="S15" s="104" t="s">
        <v>482</v>
      </c>
      <c r="T15" s="149">
        <v>4.75</v>
      </c>
    </row>
    <row r="16" spans="1:20" ht="13.5">
      <c r="A16" s="143" t="s">
        <v>41</v>
      </c>
      <c r="B16" s="327">
        <v>5.4</v>
      </c>
      <c r="D16" s="143" t="s">
        <v>58</v>
      </c>
      <c r="E16" s="327">
        <v>5.5</v>
      </c>
      <c r="F16" s="148"/>
      <c r="G16" s="143" t="s">
        <v>58</v>
      </c>
      <c r="H16" s="327">
        <v>4.7</v>
      </c>
      <c r="I16" s="148"/>
      <c r="J16" s="144" t="s">
        <v>376</v>
      </c>
      <c r="K16" s="328">
        <v>5</v>
      </c>
      <c r="M16" s="144" t="s">
        <v>360</v>
      </c>
      <c r="N16" s="149">
        <v>5.08</v>
      </c>
      <c r="P16" s="104" t="s">
        <v>499</v>
      </c>
      <c r="Q16" s="326">
        <v>4.7</v>
      </c>
      <c r="S16" s="104" t="s">
        <v>488</v>
      </c>
      <c r="T16" s="149">
        <v>4.75</v>
      </c>
    </row>
    <row r="17" spans="1:20" ht="13.5">
      <c r="A17" s="143" t="s">
        <v>31</v>
      </c>
      <c r="B17" s="327">
        <v>5.3</v>
      </c>
      <c r="D17" s="143" t="s">
        <v>44</v>
      </c>
      <c r="E17" s="327">
        <v>5.4</v>
      </c>
      <c r="F17" s="148"/>
      <c r="G17" s="143" t="s">
        <v>45</v>
      </c>
      <c r="H17" s="327">
        <v>4.6</v>
      </c>
      <c r="I17" s="148"/>
      <c r="J17" s="144" t="s">
        <v>382</v>
      </c>
      <c r="K17" s="328">
        <v>5</v>
      </c>
      <c r="M17" s="144" t="s">
        <v>378</v>
      </c>
      <c r="N17" s="149">
        <v>4.95</v>
      </c>
      <c r="P17" s="104" t="s">
        <v>492</v>
      </c>
      <c r="Q17" s="326">
        <v>4.68</v>
      </c>
      <c r="S17" s="104" t="s">
        <v>502</v>
      </c>
      <c r="T17" s="149">
        <v>4.75</v>
      </c>
    </row>
    <row r="18" spans="1:20" ht="13.5">
      <c r="A18" s="143" t="s">
        <v>44</v>
      </c>
      <c r="B18" s="327">
        <v>5.3</v>
      </c>
      <c r="D18" s="143" t="s">
        <v>65</v>
      </c>
      <c r="E18" s="327">
        <v>5.3</v>
      </c>
      <c r="F18" s="148"/>
      <c r="G18" s="143" t="s">
        <v>66</v>
      </c>
      <c r="H18" s="327">
        <v>4.6</v>
      </c>
      <c r="I18" s="148"/>
      <c r="J18" s="144" t="s">
        <v>383</v>
      </c>
      <c r="K18" s="328">
        <v>4.9</v>
      </c>
      <c r="M18" s="144" t="s">
        <v>365</v>
      </c>
      <c r="N18" s="149">
        <v>4.93</v>
      </c>
      <c r="P18" s="104" t="s">
        <v>497</v>
      </c>
      <c r="Q18" s="326">
        <v>4.57</v>
      </c>
      <c r="S18" s="104" t="s">
        <v>500</v>
      </c>
      <c r="T18" s="149">
        <v>4.73</v>
      </c>
    </row>
    <row r="19" spans="1:20" ht="13.5">
      <c r="A19" s="143" t="s">
        <v>39</v>
      </c>
      <c r="B19" s="327">
        <v>5.2</v>
      </c>
      <c r="D19" s="143" t="s">
        <v>40</v>
      </c>
      <c r="E19" s="327">
        <v>5.3</v>
      </c>
      <c r="F19" s="148"/>
      <c r="G19" s="143" t="s">
        <v>26</v>
      </c>
      <c r="H19" s="327">
        <v>4.6</v>
      </c>
      <c r="I19" s="148"/>
      <c r="J19" s="144" t="s">
        <v>364</v>
      </c>
      <c r="K19" s="328">
        <v>4.9</v>
      </c>
      <c r="M19" s="144" t="s">
        <v>371</v>
      </c>
      <c r="N19" s="149">
        <v>4.77</v>
      </c>
      <c r="P19" s="104" t="s">
        <v>476</v>
      </c>
      <c r="Q19" s="326">
        <v>4.56</v>
      </c>
      <c r="S19" s="104" t="s">
        <v>497</v>
      </c>
      <c r="T19" s="149">
        <v>4.72</v>
      </c>
    </row>
    <row r="20" spans="1:20" ht="13.5">
      <c r="A20" s="143" t="s">
        <v>60</v>
      </c>
      <c r="B20" s="327">
        <v>5.1</v>
      </c>
      <c r="D20" s="143" t="s">
        <v>56</v>
      </c>
      <c r="E20" s="327">
        <v>5.3</v>
      </c>
      <c r="F20" s="148"/>
      <c r="G20" s="143" t="s">
        <v>36</v>
      </c>
      <c r="H20" s="327">
        <v>4.5</v>
      </c>
      <c r="I20" s="148"/>
      <c r="J20" s="144" t="s">
        <v>365</v>
      </c>
      <c r="K20" s="328">
        <v>4.9</v>
      </c>
      <c r="M20" s="144" t="s">
        <v>370</v>
      </c>
      <c r="N20" s="149">
        <v>4.76</v>
      </c>
      <c r="P20" s="104" t="s">
        <v>503</v>
      </c>
      <c r="Q20" s="326">
        <v>4.51</v>
      </c>
      <c r="S20" s="104" t="s">
        <v>479</v>
      </c>
      <c r="T20" s="149">
        <v>4.69</v>
      </c>
    </row>
    <row r="21" spans="1:20" ht="13.5">
      <c r="A21" s="143" t="s">
        <v>34</v>
      </c>
      <c r="B21" s="327">
        <v>5.1</v>
      </c>
      <c r="D21" s="143" t="s">
        <v>41</v>
      </c>
      <c r="E21" s="327">
        <v>5.2</v>
      </c>
      <c r="F21" s="148"/>
      <c r="G21" s="143" t="s">
        <v>40</v>
      </c>
      <c r="H21" s="327">
        <v>4.5</v>
      </c>
      <c r="I21" s="148"/>
      <c r="J21" s="144" t="s">
        <v>393</v>
      </c>
      <c r="K21" s="328">
        <v>4.9</v>
      </c>
      <c r="M21" s="144" t="s">
        <v>398</v>
      </c>
      <c r="N21" s="149">
        <v>4.71</v>
      </c>
      <c r="P21" s="104" t="s">
        <v>513</v>
      </c>
      <c r="Q21" s="326">
        <v>4.49</v>
      </c>
      <c r="S21" s="104" t="s">
        <v>489</v>
      </c>
      <c r="T21" s="149">
        <v>4.69</v>
      </c>
    </row>
    <row r="22" spans="1:20" ht="13.5">
      <c r="A22" s="143" t="s">
        <v>61</v>
      </c>
      <c r="B22" s="327">
        <v>5.1</v>
      </c>
      <c r="D22" s="143" t="s">
        <v>69</v>
      </c>
      <c r="E22" s="327">
        <v>5.2</v>
      </c>
      <c r="F22" s="148"/>
      <c r="G22" s="143" t="s">
        <v>34</v>
      </c>
      <c r="H22" s="327">
        <v>4.5</v>
      </c>
      <c r="I22" s="148"/>
      <c r="J22" s="144" t="s">
        <v>399</v>
      </c>
      <c r="K22" s="328">
        <v>4.9</v>
      </c>
      <c r="M22" s="144" t="s">
        <v>364</v>
      </c>
      <c r="N22" s="149">
        <v>4.7</v>
      </c>
      <c r="P22" s="104" t="s">
        <v>479</v>
      </c>
      <c r="Q22" s="326">
        <v>4.46</v>
      </c>
      <c r="S22" s="104" t="s">
        <v>510</v>
      </c>
      <c r="T22" s="149">
        <v>4.59</v>
      </c>
    </row>
    <row r="23" spans="1:20" ht="13.5">
      <c r="A23" s="143" t="s">
        <v>66</v>
      </c>
      <c r="B23" s="327">
        <v>5.1</v>
      </c>
      <c r="D23" s="143" t="s">
        <v>29</v>
      </c>
      <c r="E23" s="327">
        <v>5.1</v>
      </c>
      <c r="F23" s="148"/>
      <c r="G23" s="143" t="s">
        <v>50</v>
      </c>
      <c r="H23" s="327">
        <v>4.5</v>
      </c>
      <c r="I23" s="148"/>
      <c r="J23" s="144" t="s">
        <v>379</v>
      </c>
      <c r="K23" s="328">
        <v>4.8</v>
      </c>
      <c r="M23" s="144" t="s">
        <v>385</v>
      </c>
      <c r="N23" s="149">
        <v>4.7</v>
      </c>
      <c r="P23" s="104" t="s">
        <v>32</v>
      </c>
      <c r="Q23" s="326">
        <v>4.4</v>
      </c>
      <c r="S23" s="104" t="s">
        <v>471</v>
      </c>
      <c r="T23" s="149">
        <v>4.57</v>
      </c>
    </row>
    <row r="24" spans="1:20" ht="13.5">
      <c r="A24" s="143" t="s">
        <v>45</v>
      </c>
      <c r="B24" s="327">
        <v>4.9</v>
      </c>
      <c r="D24" s="143" t="s">
        <v>37</v>
      </c>
      <c r="E24" s="327">
        <v>5.1</v>
      </c>
      <c r="F24" s="148"/>
      <c r="G24" s="143" t="s">
        <v>56</v>
      </c>
      <c r="H24" s="327">
        <v>4.4</v>
      </c>
      <c r="I24" s="148"/>
      <c r="J24" s="144" t="s">
        <v>363</v>
      </c>
      <c r="K24" s="328">
        <v>4.7</v>
      </c>
      <c r="M24" s="144" t="s">
        <v>375</v>
      </c>
      <c r="N24" s="149">
        <v>4.68</v>
      </c>
      <c r="P24" s="104" t="s">
        <v>511</v>
      </c>
      <c r="Q24" s="326">
        <v>4.4</v>
      </c>
      <c r="S24" s="104" t="s">
        <v>476</v>
      </c>
      <c r="T24" s="149">
        <v>4.56</v>
      </c>
    </row>
    <row r="25" spans="1:20" ht="13.5">
      <c r="A25" s="143" t="s">
        <v>26</v>
      </c>
      <c r="B25" s="327">
        <v>4.9</v>
      </c>
      <c r="D25" s="143" t="s">
        <v>52</v>
      </c>
      <c r="E25" s="327">
        <v>5.1</v>
      </c>
      <c r="F25" s="148"/>
      <c r="G25" s="143" t="s">
        <v>33</v>
      </c>
      <c r="H25" s="327">
        <v>4.4</v>
      </c>
      <c r="I25" s="148"/>
      <c r="J25" s="144" t="s">
        <v>370</v>
      </c>
      <c r="K25" s="328">
        <v>4.7</v>
      </c>
      <c r="M25" s="144" t="s">
        <v>367</v>
      </c>
      <c r="N25" s="149">
        <v>4.67</v>
      </c>
      <c r="P25" s="104" t="s">
        <v>500</v>
      </c>
      <c r="Q25" s="326">
        <v>4.32</v>
      </c>
      <c r="S25" s="104" t="s">
        <v>506</v>
      </c>
      <c r="T25" s="149">
        <v>4.52</v>
      </c>
    </row>
    <row r="26" spans="1:20" ht="13.5">
      <c r="A26" s="143" t="s">
        <v>47</v>
      </c>
      <c r="B26" s="327">
        <v>4.9</v>
      </c>
      <c r="D26" s="143" t="s">
        <v>51</v>
      </c>
      <c r="E26" s="327">
        <v>5.1</v>
      </c>
      <c r="F26" s="148"/>
      <c r="G26" s="143" t="s">
        <v>47</v>
      </c>
      <c r="H26" s="327">
        <v>4.3</v>
      </c>
      <c r="I26" s="148"/>
      <c r="J26" s="144" t="s">
        <v>380</v>
      </c>
      <c r="K26" s="328">
        <v>4.7</v>
      </c>
      <c r="M26" s="144" t="s">
        <v>393</v>
      </c>
      <c r="N26" s="149">
        <v>4.65</v>
      </c>
      <c r="P26" s="104" t="s">
        <v>506</v>
      </c>
      <c r="Q26" s="326">
        <v>4.3</v>
      </c>
      <c r="S26" s="104" t="s">
        <v>504</v>
      </c>
      <c r="T26" s="149">
        <v>4.51</v>
      </c>
    </row>
    <row r="27" spans="1:20" ht="13.5">
      <c r="A27" s="143" t="s">
        <v>33</v>
      </c>
      <c r="B27" s="327">
        <v>4.8</v>
      </c>
      <c r="D27" s="143" t="s">
        <v>34</v>
      </c>
      <c r="E27" s="327">
        <v>5</v>
      </c>
      <c r="F27" s="148"/>
      <c r="G27" s="143" t="s">
        <v>41</v>
      </c>
      <c r="H27" s="327">
        <v>4.3</v>
      </c>
      <c r="I27" s="148"/>
      <c r="J27" s="144" t="s">
        <v>385</v>
      </c>
      <c r="K27" s="328">
        <v>4.6</v>
      </c>
      <c r="M27" s="144" t="s">
        <v>376</v>
      </c>
      <c r="N27" s="149">
        <v>4.6</v>
      </c>
      <c r="P27" s="104" t="s">
        <v>471</v>
      </c>
      <c r="Q27" s="326">
        <v>4.24</v>
      </c>
      <c r="S27" s="104" t="s">
        <v>32</v>
      </c>
      <c r="T27" s="149">
        <v>4.48</v>
      </c>
    </row>
    <row r="28" spans="1:20" ht="13.5">
      <c r="A28" s="143" t="s">
        <v>50</v>
      </c>
      <c r="B28" s="327">
        <v>4.7</v>
      </c>
      <c r="D28" s="143" t="s">
        <v>45</v>
      </c>
      <c r="E28" s="327">
        <v>5</v>
      </c>
      <c r="F28" s="148"/>
      <c r="G28" s="143" t="s">
        <v>69</v>
      </c>
      <c r="H28" s="327">
        <v>4.3</v>
      </c>
      <c r="I28" s="148"/>
      <c r="J28" s="144" t="s">
        <v>389</v>
      </c>
      <c r="K28" s="328">
        <v>4.6</v>
      </c>
      <c r="M28" s="144" t="s">
        <v>369</v>
      </c>
      <c r="N28" s="149">
        <v>4.59</v>
      </c>
      <c r="P28" s="104" t="s">
        <v>502</v>
      </c>
      <c r="Q28" s="326">
        <v>4.23</v>
      </c>
      <c r="S28" s="104" t="s">
        <v>511</v>
      </c>
      <c r="T28" s="149">
        <v>4.48</v>
      </c>
    </row>
    <row r="29" spans="1:20" ht="13.5">
      <c r="A29" s="143" t="s">
        <v>30</v>
      </c>
      <c r="B29" s="327">
        <v>4.7</v>
      </c>
      <c r="D29" s="143" t="s">
        <v>33</v>
      </c>
      <c r="E29" s="327">
        <v>5</v>
      </c>
      <c r="F29" s="148"/>
      <c r="G29" s="143" t="s">
        <v>29</v>
      </c>
      <c r="H29" s="327">
        <v>4.3</v>
      </c>
      <c r="I29" s="148"/>
      <c r="J29" s="144" t="s">
        <v>378</v>
      </c>
      <c r="K29" s="328">
        <v>4.5</v>
      </c>
      <c r="M29" s="144" t="s">
        <v>380</v>
      </c>
      <c r="N29" s="149">
        <v>4.58</v>
      </c>
      <c r="P29" s="104" t="s">
        <v>512</v>
      </c>
      <c r="Q29" s="326">
        <v>4.15</v>
      </c>
      <c r="S29" s="104" t="s">
        <v>496</v>
      </c>
      <c r="T29" s="149">
        <v>4.19</v>
      </c>
    </row>
    <row r="30" spans="1:20" ht="13.5">
      <c r="A30" s="143" t="s">
        <v>53</v>
      </c>
      <c r="B30" s="327">
        <v>4.6</v>
      </c>
      <c r="D30" s="143" t="s">
        <v>61</v>
      </c>
      <c r="E30" s="327">
        <v>4.9</v>
      </c>
      <c r="F30" s="148"/>
      <c r="G30" s="143" t="s">
        <v>61</v>
      </c>
      <c r="H30" s="327">
        <v>4.3</v>
      </c>
      <c r="I30" s="148"/>
      <c r="J30" s="144" t="s">
        <v>369</v>
      </c>
      <c r="K30" s="328">
        <v>4.5</v>
      </c>
      <c r="M30" s="144" t="s">
        <v>383</v>
      </c>
      <c r="N30" s="149">
        <v>4.43</v>
      </c>
      <c r="P30" s="104" t="s">
        <v>509</v>
      </c>
      <c r="Q30" s="326">
        <v>4.05</v>
      </c>
      <c r="S30" s="104" t="s">
        <v>507</v>
      </c>
      <c r="T30" s="149">
        <v>4.18</v>
      </c>
    </row>
    <row r="31" spans="1:20" ht="13.5">
      <c r="A31" s="143" t="s">
        <v>69</v>
      </c>
      <c r="B31" s="327">
        <v>4.6</v>
      </c>
      <c r="D31" s="143" t="s">
        <v>66</v>
      </c>
      <c r="E31" s="327">
        <v>4.9</v>
      </c>
      <c r="F31" s="148"/>
      <c r="G31" s="143" t="s">
        <v>52</v>
      </c>
      <c r="H31" s="327">
        <v>4.2</v>
      </c>
      <c r="I31" s="148"/>
      <c r="J31" s="144" t="s">
        <v>398</v>
      </c>
      <c r="K31" s="328">
        <v>4.5</v>
      </c>
      <c r="M31" s="144" t="s">
        <v>405</v>
      </c>
      <c r="N31" s="149">
        <v>4.41</v>
      </c>
      <c r="P31" s="104" t="s">
        <v>473</v>
      </c>
      <c r="Q31" s="326">
        <v>4.02</v>
      </c>
      <c r="S31" s="104" t="s">
        <v>509</v>
      </c>
      <c r="T31" s="149">
        <v>4.18</v>
      </c>
    </row>
    <row r="32" spans="1:20" ht="13.5">
      <c r="A32" s="143" t="s">
        <v>62</v>
      </c>
      <c r="B32" s="327">
        <v>4.6</v>
      </c>
      <c r="D32" s="143" t="s">
        <v>26</v>
      </c>
      <c r="E32" s="327">
        <v>4.7</v>
      </c>
      <c r="F32" s="148"/>
      <c r="G32" s="143" t="s">
        <v>30</v>
      </c>
      <c r="H32" s="327">
        <v>4.2</v>
      </c>
      <c r="I32" s="148"/>
      <c r="J32" s="144" t="s">
        <v>361</v>
      </c>
      <c r="K32" s="328">
        <v>4.4</v>
      </c>
      <c r="M32" s="144" t="s">
        <v>387</v>
      </c>
      <c r="N32" s="149">
        <v>4.38</v>
      </c>
      <c r="P32" s="104" t="s">
        <v>480</v>
      </c>
      <c r="Q32" s="326">
        <v>3.96</v>
      </c>
      <c r="S32" s="104" t="s">
        <v>491</v>
      </c>
      <c r="T32" s="149">
        <v>4.17</v>
      </c>
    </row>
    <row r="33" spans="1:20" ht="13.5">
      <c r="A33" s="143" t="s">
        <v>48</v>
      </c>
      <c r="B33" s="327">
        <v>4.6</v>
      </c>
      <c r="D33" s="143" t="s">
        <v>50</v>
      </c>
      <c r="E33" s="327">
        <v>4.7</v>
      </c>
      <c r="F33" s="148"/>
      <c r="G33" s="143" t="s">
        <v>55</v>
      </c>
      <c r="H33" s="327">
        <v>4.2</v>
      </c>
      <c r="I33" s="148"/>
      <c r="J33" s="144" t="s">
        <v>395</v>
      </c>
      <c r="K33" s="328">
        <v>4.3</v>
      </c>
      <c r="M33" s="144" t="s">
        <v>363</v>
      </c>
      <c r="N33" s="149">
        <v>4.35</v>
      </c>
      <c r="P33" s="104" t="s">
        <v>491</v>
      </c>
      <c r="Q33" s="326">
        <v>3.91</v>
      </c>
      <c r="S33" s="104" t="s">
        <v>473</v>
      </c>
      <c r="T33" s="149">
        <v>4.12</v>
      </c>
    </row>
    <row r="34" spans="1:20" ht="13.5">
      <c r="A34" s="143" t="s">
        <v>56</v>
      </c>
      <c r="B34" s="327">
        <v>4.6</v>
      </c>
      <c r="D34" s="143" t="s">
        <v>53</v>
      </c>
      <c r="E34" s="327">
        <v>4.7</v>
      </c>
      <c r="F34" s="148"/>
      <c r="G34" s="143" t="s">
        <v>60</v>
      </c>
      <c r="H34" s="327">
        <v>4.2</v>
      </c>
      <c r="I34" s="148"/>
      <c r="J34" s="144" t="s">
        <v>367</v>
      </c>
      <c r="K34" s="328">
        <v>4.3</v>
      </c>
      <c r="M34" s="144" t="s">
        <v>373</v>
      </c>
      <c r="N34" s="149">
        <v>4.34</v>
      </c>
      <c r="P34" s="104" t="s">
        <v>496</v>
      </c>
      <c r="Q34" s="326">
        <v>3.9</v>
      </c>
      <c r="S34" s="104" t="s">
        <v>474</v>
      </c>
      <c r="T34" s="149">
        <v>4.1</v>
      </c>
    </row>
    <row r="35" spans="1:20" ht="13.5">
      <c r="A35" s="143" t="s">
        <v>55</v>
      </c>
      <c r="B35" s="327">
        <v>4.5</v>
      </c>
      <c r="D35" s="143" t="s">
        <v>48</v>
      </c>
      <c r="E35" s="327">
        <v>4.6</v>
      </c>
      <c r="F35" s="148"/>
      <c r="G35" s="143" t="s">
        <v>48</v>
      </c>
      <c r="H35" s="327">
        <v>4.1</v>
      </c>
      <c r="I35" s="148"/>
      <c r="J35" s="144" t="s">
        <v>394</v>
      </c>
      <c r="K35" s="328">
        <v>4.2</v>
      </c>
      <c r="M35" s="144" t="s">
        <v>361</v>
      </c>
      <c r="N35" s="149">
        <v>4.12</v>
      </c>
      <c r="P35" s="104" t="s">
        <v>507</v>
      </c>
      <c r="Q35" s="326">
        <v>3.89</v>
      </c>
      <c r="S35" s="104" t="s">
        <v>475</v>
      </c>
      <c r="T35" s="149">
        <v>4.09</v>
      </c>
    </row>
    <row r="36" spans="1:20" ht="13.5">
      <c r="A36" s="143" t="s">
        <v>59</v>
      </c>
      <c r="B36" s="327">
        <v>4.5</v>
      </c>
      <c r="D36" s="143" t="s">
        <v>54</v>
      </c>
      <c r="E36" s="327">
        <v>4.6</v>
      </c>
      <c r="F36" s="148"/>
      <c r="G36" s="143" t="s">
        <v>32</v>
      </c>
      <c r="H36" s="327">
        <v>4.1</v>
      </c>
      <c r="I36" s="148"/>
      <c r="J36" s="144" t="s">
        <v>405</v>
      </c>
      <c r="K36" s="328">
        <v>4.2</v>
      </c>
      <c r="M36" s="144" t="s">
        <v>402</v>
      </c>
      <c r="N36" s="149">
        <v>4.08</v>
      </c>
      <c r="P36" s="104" t="s">
        <v>481</v>
      </c>
      <c r="Q36" s="326">
        <v>3.83</v>
      </c>
      <c r="S36" s="104" t="s">
        <v>494</v>
      </c>
      <c r="T36" s="149">
        <v>4.08</v>
      </c>
    </row>
    <row r="37" spans="1:20" ht="13.5">
      <c r="A37" s="143" t="s">
        <v>58</v>
      </c>
      <c r="B37" s="327">
        <v>4.5</v>
      </c>
      <c r="D37" s="143" t="s">
        <v>30</v>
      </c>
      <c r="E37" s="327">
        <v>4.5</v>
      </c>
      <c r="F37" s="148"/>
      <c r="G37" s="143" t="s">
        <v>62</v>
      </c>
      <c r="H37" s="327">
        <v>4</v>
      </c>
      <c r="I37" s="148"/>
      <c r="J37" s="144" t="s">
        <v>387</v>
      </c>
      <c r="K37" s="328">
        <v>4.2</v>
      </c>
      <c r="M37" s="144" t="s">
        <v>392</v>
      </c>
      <c r="N37" s="149">
        <v>4.05</v>
      </c>
      <c r="P37" s="104" t="s">
        <v>494</v>
      </c>
      <c r="Q37" s="326">
        <v>3.76</v>
      </c>
      <c r="S37" s="104" t="s">
        <v>512</v>
      </c>
      <c r="T37" s="149">
        <v>4.03</v>
      </c>
    </row>
    <row r="38" spans="1:20" ht="13.5">
      <c r="A38" s="143" t="s">
        <v>32</v>
      </c>
      <c r="B38" s="327">
        <v>4.4</v>
      </c>
      <c r="C38" s="148"/>
      <c r="D38" s="143" t="s">
        <v>68</v>
      </c>
      <c r="E38" s="327">
        <v>4.5</v>
      </c>
      <c r="F38" s="148"/>
      <c r="G38" s="143" t="s">
        <v>51</v>
      </c>
      <c r="H38" s="327">
        <v>4</v>
      </c>
      <c r="I38" s="148"/>
      <c r="J38" s="144" t="s">
        <v>366</v>
      </c>
      <c r="K38" s="328">
        <v>4.1</v>
      </c>
      <c r="M38" s="144" t="s">
        <v>366</v>
      </c>
      <c r="N38" s="149">
        <v>3.8</v>
      </c>
      <c r="P38" s="104" t="s">
        <v>475</v>
      </c>
      <c r="Q38" s="326">
        <v>3.65</v>
      </c>
      <c r="S38" s="104" t="s">
        <v>481</v>
      </c>
      <c r="T38" s="149">
        <v>3.96</v>
      </c>
    </row>
    <row r="39" spans="1:20" ht="13.5">
      <c r="A39" s="143" t="s">
        <v>52</v>
      </c>
      <c r="B39" s="327">
        <v>4.4</v>
      </c>
      <c r="D39" s="143" t="s">
        <v>55</v>
      </c>
      <c r="E39" s="327">
        <v>4.3</v>
      </c>
      <c r="F39" s="148"/>
      <c r="G39" s="143" t="s">
        <v>68</v>
      </c>
      <c r="H39" s="327">
        <v>3.7</v>
      </c>
      <c r="I39" s="148"/>
      <c r="J39" s="144" t="s">
        <v>388</v>
      </c>
      <c r="K39" s="328">
        <v>4.1</v>
      </c>
      <c r="M39" s="144" t="s">
        <v>394</v>
      </c>
      <c r="N39" s="149">
        <v>3.7</v>
      </c>
      <c r="P39" s="104" t="s">
        <v>516</v>
      </c>
      <c r="Q39" s="326">
        <v>3.41</v>
      </c>
      <c r="S39" s="104" t="s">
        <v>480</v>
      </c>
      <c r="T39" s="149">
        <v>3.88</v>
      </c>
    </row>
    <row r="40" spans="1:20" ht="13.5">
      <c r="A40" s="143" t="s">
        <v>51</v>
      </c>
      <c r="B40" s="327">
        <v>4.3</v>
      </c>
      <c r="D40" s="143" t="s">
        <v>59</v>
      </c>
      <c r="E40" s="327">
        <v>4.3</v>
      </c>
      <c r="F40" s="148"/>
      <c r="G40" s="143" t="s">
        <v>59</v>
      </c>
      <c r="H40" s="327">
        <v>3.7</v>
      </c>
      <c r="I40" s="148"/>
      <c r="J40" s="144" t="s">
        <v>392</v>
      </c>
      <c r="K40" s="328">
        <v>4</v>
      </c>
      <c r="M40" s="144" t="s">
        <v>404</v>
      </c>
      <c r="N40" s="149">
        <v>3.64</v>
      </c>
      <c r="P40" s="104" t="s">
        <v>498</v>
      </c>
      <c r="Q40" s="326">
        <v>3.38</v>
      </c>
      <c r="S40" s="104" t="s">
        <v>472</v>
      </c>
      <c r="T40" s="149">
        <v>3.85</v>
      </c>
    </row>
    <row r="41" spans="1:20" ht="13.5">
      <c r="A41" s="143" t="s">
        <v>54</v>
      </c>
      <c r="B41" s="327">
        <v>4.2</v>
      </c>
      <c r="D41" s="143" t="s">
        <v>60</v>
      </c>
      <c r="E41" s="327">
        <v>4</v>
      </c>
      <c r="F41" s="148"/>
      <c r="G41" s="143" t="s">
        <v>54</v>
      </c>
      <c r="H41" s="327">
        <v>3.5</v>
      </c>
      <c r="I41" s="148"/>
      <c r="J41" s="144" t="s">
        <v>362</v>
      </c>
      <c r="K41" s="328">
        <v>3.9</v>
      </c>
      <c r="M41" s="144" t="s">
        <v>395</v>
      </c>
      <c r="N41" s="149">
        <v>3.56</v>
      </c>
      <c r="P41" s="104" t="s">
        <v>517</v>
      </c>
      <c r="Q41" s="326">
        <v>3.34</v>
      </c>
      <c r="S41" s="104" t="s">
        <v>505</v>
      </c>
      <c r="T41" s="149">
        <v>3.78</v>
      </c>
    </row>
    <row r="42" spans="1:20" ht="13.5">
      <c r="A42" s="143" t="s">
        <v>28</v>
      </c>
      <c r="B42" s="327">
        <v>4</v>
      </c>
      <c r="D42" s="143" t="s">
        <v>32</v>
      </c>
      <c r="E42" s="327">
        <v>4</v>
      </c>
      <c r="F42" s="148"/>
      <c r="G42" s="143" t="s">
        <v>28</v>
      </c>
      <c r="H42" s="327">
        <v>3.5</v>
      </c>
      <c r="I42" s="148"/>
      <c r="J42" s="144" t="s">
        <v>391</v>
      </c>
      <c r="K42" s="328">
        <v>3.8</v>
      </c>
      <c r="M42" s="144" t="s">
        <v>362</v>
      </c>
      <c r="N42" s="149">
        <v>3.43</v>
      </c>
      <c r="P42" s="104" t="s">
        <v>474</v>
      </c>
      <c r="Q42" s="326">
        <v>3.34</v>
      </c>
      <c r="S42" s="104" t="s">
        <v>516</v>
      </c>
      <c r="T42" s="149">
        <v>3.36</v>
      </c>
    </row>
    <row r="43" spans="1:20" ht="13.5">
      <c r="A43" s="143" t="s">
        <v>46</v>
      </c>
      <c r="B43" s="327">
        <v>4</v>
      </c>
      <c r="C43" s="148"/>
      <c r="D43" s="143" t="s">
        <v>64</v>
      </c>
      <c r="E43" s="327">
        <v>4</v>
      </c>
      <c r="F43" s="148"/>
      <c r="G43" s="143" t="s">
        <v>46</v>
      </c>
      <c r="H43" s="327">
        <v>3.4</v>
      </c>
      <c r="I43" s="148"/>
      <c r="J43" s="144" t="s">
        <v>402</v>
      </c>
      <c r="K43" s="328">
        <v>3.8</v>
      </c>
      <c r="M43" s="144" t="s">
        <v>391</v>
      </c>
      <c r="N43" s="149">
        <v>3.38</v>
      </c>
      <c r="P43" s="104" t="s">
        <v>483</v>
      </c>
      <c r="Q43" s="326">
        <v>3.25</v>
      </c>
      <c r="S43" s="104" t="s">
        <v>487</v>
      </c>
      <c r="T43" s="149">
        <v>3.32</v>
      </c>
    </row>
    <row r="44" spans="1:20" ht="13.5">
      <c r="A44" s="143" t="s">
        <v>68</v>
      </c>
      <c r="B44" s="327">
        <v>4</v>
      </c>
      <c r="C44" s="148"/>
      <c r="D44" s="143" t="s">
        <v>28</v>
      </c>
      <c r="E44" s="327">
        <v>3.8</v>
      </c>
      <c r="F44" s="148"/>
      <c r="G44" s="143" t="s">
        <v>64</v>
      </c>
      <c r="H44" s="327">
        <v>3.3</v>
      </c>
      <c r="I44" s="148"/>
      <c r="J44" s="144" t="s">
        <v>397</v>
      </c>
      <c r="K44" s="328">
        <v>3.7</v>
      </c>
      <c r="M44" s="144" t="s">
        <v>388</v>
      </c>
      <c r="N44" s="149">
        <v>3.29</v>
      </c>
      <c r="P44" s="104" t="s">
        <v>505</v>
      </c>
      <c r="Q44" s="326">
        <v>3.16</v>
      </c>
      <c r="S44" s="104" t="s">
        <v>483</v>
      </c>
      <c r="T44" s="149">
        <v>3.29</v>
      </c>
    </row>
    <row r="45" spans="1:20" ht="13.5">
      <c r="A45" s="143" t="s">
        <v>64</v>
      </c>
      <c r="B45" s="327">
        <v>3.9</v>
      </c>
      <c r="C45" s="148"/>
      <c r="D45" s="143" t="s">
        <v>46</v>
      </c>
      <c r="E45" s="327">
        <v>3.5</v>
      </c>
      <c r="F45" s="148"/>
      <c r="G45" s="143" t="s">
        <v>53</v>
      </c>
      <c r="H45" s="327">
        <v>3.2</v>
      </c>
      <c r="I45" s="148"/>
      <c r="J45" s="144" t="s">
        <v>381</v>
      </c>
      <c r="K45" s="328">
        <v>3.5</v>
      </c>
      <c r="M45" s="144" t="s">
        <v>397</v>
      </c>
      <c r="N45" s="149">
        <v>3.12</v>
      </c>
      <c r="P45" s="104" t="s">
        <v>487</v>
      </c>
      <c r="Q45" s="326">
        <v>3.09</v>
      </c>
      <c r="S45" s="104" t="s">
        <v>498</v>
      </c>
      <c r="T45" s="149">
        <v>3.24</v>
      </c>
    </row>
    <row r="46" spans="1:20" ht="13.5">
      <c r="A46" s="143" t="s">
        <v>67</v>
      </c>
      <c r="B46" s="327">
        <v>3.5</v>
      </c>
      <c r="C46" s="148"/>
      <c r="D46" s="143" t="s">
        <v>67</v>
      </c>
      <c r="E46" s="327">
        <v>3.5</v>
      </c>
      <c r="F46" s="148"/>
      <c r="G46" s="143" t="s">
        <v>70</v>
      </c>
      <c r="H46" s="327">
        <v>3.1</v>
      </c>
      <c r="I46" s="148"/>
      <c r="J46" s="144" t="s">
        <v>404</v>
      </c>
      <c r="K46" s="328">
        <v>3.5</v>
      </c>
      <c r="M46" s="144" t="s">
        <v>401</v>
      </c>
      <c r="N46" s="149">
        <v>3.05</v>
      </c>
      <c r="P46" s="104" t="s">
        <v>484</v>
      </c>
      <c r="Q46" s="326">
        <v>3.04</v>
      </c>
      <c r="S46" s="104" t="s">
        <v>486</v>
      </c>
      <c r="T46" s="149">
        <v>3.16</v>
      </c>
    </row>
    <row r="47" spans="1:20" ht="13.5">
      <c r="A47" s="143" t="s">
        <v>49</v>
      </c>
      <c r="B47" s="327">
        <v>3.3</v>
      </c>
      <c r="C47" s="148"/>
      <c r="D47" s="143" t="s">
        <v>70</v>
      </c>
      <c r="E47" s="327">
        <v>3.4</v>
      </c>
      <c r="F47" s="148"/>
      <c r="G47" s="143" t="s">
        <v>67</v>
      </c>
      <c r="H47" s="327">
        <v>3</v>
      </c>
      <c r="I47" s="148"/>
      <c r="J47" s="144" t="s">
        <v>401</v>
      </c>
      <c r="K47" s="328">
        <v>3</v>
      </c>
      <c r="M47" s="144" t="s">
        <v>381</v>
      </c>
      <c r="N47" s="149">
        <v>2.98</v>
      </c>
      <c r="P47" s="104" t="s">
        <v>486</v>
      </c>
      <c r="Q47" s="326">
        <v>2.75</v>
      </c>
      <c r="S47" s="104" t="s">
        <v>484</v>
      </c>
      <c r="T47" s="149">
        <v>3.04</v>
      </c>
    </row>
    <row r="48" spans="1:20" ht="13.5">
      <c r="A48" s="143" t="s">
        <v>70</v>
      </c>
      <c r="B48" s="327">
        <v>3</v>
      </c>
      <c r="C48" s="148"/>
      <c r="D48" s="143" t="s">
        <v>49</v>
      </c>
      <c r="E48" s="327">
        <v>3.3</v>
      </c>
      <c r="F48" s="148"/>
      <c r="G48" s="143" t="s">
        <v>49</v>
      </c>
      <c r="H48" s="327">
        <v>2.9</v>
      </c>
      <c r="I48" s="148"/>
      <c r="J48" s="144" t="s">
        <v>403</v>
      </c>
      <c r="K48" s="328">
        <v>2.7</v>
      </c>
      <c r="M48" s="144" t="s">
        <v>384</v>
      </c>
      <c r="N48" s="149">
        <v>2.79</v>
      </c>
      <c r="P48" s="104" t="s">
        <v>495</v>
      </c>
      <c r="Q48" s="326">
        <v>2.67</v>
      </c>
      <c r="S48" s="104" t="s">
        <v>495</v>
      </c>
      <c r="T48" s="149">
        <v>2.64</v>
      </c>
    </row>
    <row r="49" spans="1:20" ht="13.5">
      <c r="A49" s="143" t="s">
        <v>71</v>
      </c>
      <c r="B49" s="327">
        <v>2.5</v>
      </c>
      <c r="C49" s="148"/>
      <c r="D49" s="143" t="s">
        <v>71</v>
      </c>
      <c r="E49" s="327">
        <v>2.8</v>
      </c>
      <c r="F49" s="148"/>
      <c r="G49" s="143" t="s">
        <v>71</v>
      </c>
      <c r="H49" s="327">
        <v>2.4</v>
      </c>
      <c r="I49" s="148"/>
      <c r="J49" s="144" t="s">
        <v>384</v>
      </c>
      <c r="K49" s="328">
        <v>2.7</v>
      </c>
      <c r="M49" s="144" t="s">
        <v>403</v>
      </c>
      <c r="N49" s="149">
        <v>2.46</v>
      </c>
      <c r="P49" s="104" t="s">
        <v>485</v>
      </c>
      <c r="Q49" s="326">
        <v>1.91</v>
      </c>
      <c r="S49" s="104" t="s">
        <v>485</v>
      </c>
      <c r="T49" s="149">
        <v>2.28</v>
      </c>
    </row>
    <row r="50" spans="3:25" ht="13.5">
      <c r="C50" s="143"/>
      <c r="D50" s="150"/>
      <c r="F50" s="104"/>
      <c r="Y50" s="149"/>
    </row>
    <row r="51" spans="3:4" ht="13.5">
      <c r="C51" s="143"/>
      <c r="D51" s="143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E19:G31"/>
  <sheetViews>
    <sheetView workbookViewId="0" topLeftCell="C1">
      <selection activeCell="H25" sqref="H25"/>
    </sheetView>
  </sheetViews>
  <sheetFormatPr defaultColWidth="9.00390625" defaultRowHeight="13.5"/>
  <cols>
    <col min="1" max="16384" width="9.00390625" style="104" customWidth="1"/>
  </cols>
  <sheetData>
    <row r="19" spans="5:7" ht="13.5">
      <c r="E19" s="365"/>
      <c r="F19" s="365"/>
      <c r="G19" s="365"/>
    </row>
    <row r="20" spans="5:7" ht="13.5">
      <c r="E20" s="365"/>
      <c r="F20" s="365"/>
      <c r="G20" s="365"/>
    </row>
    <row r="21" spans="5:7" ht="13.5">
      <c r="E21" s="365"/>
      <c r="F21" s="365"/>
      <c r="G21" s="365"/>
    </row>
    <row r="22" spans="5:7" ht="13.5">
      <c r="E22" s="365"/>
      <c r="F22" s="365"/>
      <c r="G22" s="365"/>
    </row>
    <row r="23" spans="5:7" ht="13.5">
      <c r="E23" s="365"/>
      <c r="F23" s="365"/>
      <c r="G23" s="365"/>
    </row>
    <row r="24" spans="5:7" ht="13.5">
      <c r="E24" s="365"/>
      <c r="F24" s="365"/>
      <c r="G24" s="365"/>
    </row>
    <row r="25" spans="5:7" ht="13.5">
      <c r="E25" s="365"/>
      <c r="F25" s="365"/>
      <c r="G25" s="365"/>
    </row>
    <row r="26" spans="5:7" ht="13.5">
      <c r="E26" s="365"/>
      <c r="F26" s="365"/>
      <c r="G26" s="365"/>
    </row>
    <row r="27" spans="5:7" ht="13.5">
      <c r="E27" s="365"/>
      <c r="F27" s="365"/>
      <c r="G27" s="365"/>
    </row>
    <row r="28" spans="5:7" ht="13.5">
      <c r="E28" s="365"/>
      <c r="F28" s="365"/>
      <c r="G28" s="365"/>
    </row>
    <row r="29" spans="5:7" ht="13.5">
      <c r="E29" s="365"/>
      <c r="F29" s="365"/>
      <c r="G29" s="365"/>
    </row>
    <row r="30" spans="5:7" ht="13.5">
      <c r="E30" s="365"/>
      <c r="F30" s="365"/>
      <c r="G30" s="365"/>
    </row>
    <row r="31" spans="5:7" ht="13.5">
      <c r="E31" s="365"/>
      <c r="F31" s="365"/>
      <c r="G31" s="365"/>
    </row>
  </sheetData>
  <printOptions/>
  <pageMargins left="0.75" right="0.75" top="1" bottom="1" header="0.512" footer="0.512"/>
  <pageSetup fitToHeight="1" fitToWidth="1" horizontalDpi="600" verticalDpi="600" orientation="landscape" paperSize="9" scale="97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E19:G31"/>
  <sheetViews>
    <sheetView workbookViewId="0" topLeftCell="A1">
      <selection activeCell="H25" sqref="H25"/>
    </sheetView>
  </sheetViews>
  <sheetFormatPr defaultColWidth="9.00390625" defaultRowHeight="13.5"/>
  <cols>
    <col min="1" max="16384" width="9.00390625" style="104" customWidth="1"/>
  </cols>
  <sheetData>
    <row r="19" spans="5:7" ht="13.5">
      <c r="E19" s="365"/>
      <c r="F19" s="365"/>
      <c r="G19" s="365"/>
    </row>
    <row r="20" spans="5:7" ht="13.5">
      <c r="E20" s="365"/>
      <c r="F20" s="365"/>
      <c r="G20" s="365"/>
    </row>
    <row r="21" spans="5:7" ht="13.5">
      <c r="E21" s="365"/>
      <c r="F21" s="365"/>
      <c r="G21" s="365"/>
    </row>
    <row r="22" spans="5:7" ht="13.5">
      <c r="E22" s="365"/>
      <c r="F22" s="365"/>
      <c r="G22" s="365"/>
    </row>
    <row r="23" spans="5:7" ht="13.5">
      <c r="E23" s="365"/>
      <c r="F23" s="365"/>
      <c r="G23" s="365"/>
    </row>
    <row r="24" spans="5:7" ht="13.5">
      <c r="E24" s="365"/>
      <c r="F24" s="365"/>
      <c r="G24" s="365"/>
    </row>
    <row r="25" spans="5:7" ht="13.5">
      <c r="E25" s="365"/>
      <c r="F25" s="365"/>
      <c r="G25" s="365"/>
    </row>
    <row r="26" spans="5:7" ht="13.5">
      <c r="E26" s="365"/>
      <c r="F26" s="365"/>
      <c r="G26" s="365"/>
    </row>
    <row r="27" spans="5:7" ht="13.5">
      <c r="E27" s="365"/>
      <c r="F27" s="365"/>
      <c r="G27" s="365"/>
    </row>
    <row r="28" spans="5:7" ht="13.5">
      <c r="E28" s="365"/>
      <c r="F28" s="365"/>
      <c r="G28" s="365"/>
    </row>
    <row r="29" spans="5:7" ht="13.5">
      <c r="E29" s="365"/>
      <c r="F29" s="365"/>
      <c r="G29" s="365"/>
    </row>
    <row r="30" spans="5:7" ht="13.5">
      <c r="E30" s="365"/>
      <c r="F30" s="365"/>
      <c r="G30" s="365"/>
    </row>
    <row r="31" spans="5:7" ht="13.5">
      <c r="E31" s="365"/>
      <c r="F31" s="365"/>
      <c r="G31" s="365"/>
    </row>
  </sheetData>
  <printOptions/>
  <pageMargins left="0.75" right="0.75" top="1" bottom="1" header="0.512" footer="0.512"/>
  <pageSetup fitToHeight="1" fitToWidth="1"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E19:G31"/>
  <sheetViews>
    <sheetView workbookViewId="0" topLeftCell="A1">
      <selection activeCell="H25" sqref="H25"/>
    </sheetView>
  </sheetViews>
  <sheetFormatPr defaultColWidth="9.00390625" defaultRowHeight="13.5"/>
  <cols>
    <col min="1" max="16384" width="9.00390625" style="104" customWidth="1"/>
  </cols>
  <sheetData>
    <row r="19" spans="5:7" ht="13.5">
      <c r="E19" s="365"/>
      <c r="F19" s="365"/>
      <c r="G19" s="365"/>
    </row>
    <row r="20" spans="5:7" ht="13.5">
      <c r="E20" s="365"/>
      <c r="F20" s="365"/>
      <c r="G20" s="365"/>
    </row>
    <row r="21" spans="5:7" ht="13.5">
      <c r="E21" s="365"/>
      <c r="F21" s="365"/>
      <c r="G21" s="365"/>
    </row>
    <row r="22" spans="5:7" ht="13.5">
      <c r="E22" s="365"/>
      <c r="F22" s="365"/>
      <c r="G22" s="365"/>
    </row>
    <row r="23" spans="5:7" ht="13.5">
      <c r="E23" s="365"/>
      <c r="F23" s="365"/>
      <c r="G23" s="365"/>
    </row>
    <row r="24" spans="5:7" ht="13.5">
      <c r="E24" s="365"/>
      <c r="F24" s="365"/>
      <c r="G24" s="365"/>
    </row>
    <row r="25" spans="5:7" ht="13.5">
      <c r="E25" s="365"/>
      <c r="F25" s="365"/>
      <c r="G25" s="365"/>
    </row>
    <row r="26" spans="5:7" ht="13.5">
      <c r="E26" s="365"/>
      <c r="F26" s="365"/>
      <c r="G26" s="365"/>
    </row>
    <row r="27" spans="5:7" ht="13.5">
      <c r="E27" s="365"/>
      <c r="F27" s="365"/>
      <c r="G27" s="365"/>
    </row>
    <row r="28" spans="5:7" ht="13.5">
      <c r="E28" s="365"/>
      <c r="F28" s="365"/>
      <c r="G28" s="365"/>
    </row>
    <row r="29" spans="5:7" ht="13.5">
      <c r="E29" s="365"/>
      <c r="F29" s="365"/>
      <c r="G29" s="365"/>
    </row>
    <row r="30" spans="5:7" ht="13.5">
      <c r="E30" s="365"/>
      <c r="F30" s="365"/>
      <c r="G30" s="365"/>
    </row>
    <row r="31" spans="5:7" ht="13.5">
      <c r="E31" s="365"/>
      <c r="F31" s="365"/>
      <c r="G31" s="365"/>
    </row>
  </sheetData>
  <printOptions/>
  <pageMargins left="0.75" right="0.75" top="1" bottom="1" header="0.512" footer="0.512"/>
  <pageSetup fitToHeight="1" fitToWidth="1" horizontalDpi="600" verticalDpi="6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55">
      <selection activeCell="H25" sqref="H25"/>
    </sheetView>
  </sheetViews>
  <sheetFormatPr defaultColWidth="9.00390625" defaultRowHeight="13.5"/>
  <cols>
    <col min="1" max="3" width="9.00390625" style="104" customWidth="1"/>
    <col min="4" max="4" width="9.00390625" style="143" customWidth="1"/>
    <col min="5" max="6" width="9.00390625" style="104" customWidth="1"/>
    <col min="7" max="7" width="9.00390625" style="143" customWidth="1"/>
    <col min="8" max="16384" width="9.00390625" style="104" customWidth="1"/>
  </cols>
  <sheetData>
    <row r="1" spans="1:26" ht="13.5">
      <c r="A1" s="143"/>
      <c r="B1" s="104" t="s">
        <v>75</v>
      </c>
      <c r="E1" s="104" t="s">
        <v>75</v>
      </c>
      <c r="G1" s="104"/>
      <c r="H1" s="104" t="s">
        <v>75</v>
      </c>
      <c r="K1" s="104" t="s">
        <v>75</v>
      </c>
      <c r="N1" s="104" t="s">
        <v>75</v>
      </c>
      <c r="Q1" s="104" t="s">
        <v>75</v>
      </c>
      <c r="T1" s="104" t="s">
        <v>75</v>
      </c>
      <c r="W1" s="104" t="s">
        <v>75</v>
      </c>
      <c r="Z1" s="104" t="s">
        <v>75</v>
      </c>
    </row>
    <row r="2" spans="1:26" ht="13.5">
      <c r="A2" s="143"/>
      <c r="B2" s="104" t="s">
        <v>20</v>
      </c>
      <c r="E2" s="104" t="s">
        <v>21</v>
      </c>
      <c r="G2" s="104"/>
      <c r="H2" s="104" t="s">
        <v>73</v>
      </c>
      <c r="K2" s="104" t="s">
        <v>23</v>
      </c>
      <c r="N2" s="104" t="s">
        <v>299</v>
      </c>
      <c r="Q2" s="104" t="s">
        <v>358</v>
      </c>
      <c r="T2" s="104" t="s">
        <v>435</v>
      </c>
      <c r="W2" s="104" t="s">
        <v>458</v>
      </c>
      <c r="Z2" s="104" t="s">
        <v>545</v>
      </c>
    </row>
    <row r="3" spans="1:26" ht="13.5">
      <c r="A3" s="143" t="s">
        <v>25</v>
      </c>
      <c r="B3" s="104">
        <v>136</v>
      </c>
      <c r="D3" s="143" t="s">
        <v>25</v>
      </c>
      <c r="E3" s="104">
        <v>126</v>
      </c>
      <c r="G3" s="143" t="s">
        <v>25</v>
      </c>
      <c r="H3" s="104">
        <v>160</v>
      </c>
      <c r="J3" s="143" t="s">
        <v>25</v>
      </c>
      <c r="K3" s="104">
        <v>130</v>
      </c>
      <c r="M3" s="143" t="s">
        <v>25</v>
      </c>
      <c r="N3" s="104">
        <v>151</v>
      </c>
      <c r="P3" s="151" t="s">
        <v>359</v>
      </c>
      <c r="Q3" s="152">
        <v>123</v>
      </c>
      <c r="S3" s="151" t="s">
        <v>359</v>
      </c>
      <c r="T3" s="152">
        <v>141</v>
      </c>
      <c r="V3" s="104" t="s">
        <v>482</v>
      </c>
      <c r="W3" s="104">
        <v>122</v>
      </c>
      <c r="Y3" s="104" t="s">
        <v>482</v>
      </c>
      <c r="Z3" s="104">
        <v>150</v>
      </c>
    </row>
    <row r="4" spans="1:26" ht="13.5">
      <c r="A4" s="143" t="s">
        <v>26</v>
      </c>
      <c r="B4" s="104">
        <v>120</v>
      </c>
      <c r="D4" s="143" t="s">
        <v>26</v>
      </c>
      <c r="E4" s="104">
        <v>122</v>
      </c>
      <c r="G4" s="143" t="s">
        <v>26</v>
      </c>
      <c r="H4" s="104">
        <v>124</v>
      </c>
      <c r="J4" s="143" t="s">
        <v>29</v>
      </c>
      <c r="K4" s="104">
        <v>122</v>
      </c>
      <c r="M4" s="143" t="s">
        <v>27</v>
      </c>
      <c r="N4" s="104">
        <v>137</v>
      </c>
      <c r="P4" s="151" t="s">
        <v>366</v>
      </c>
      <c r="Q4" s="152">
        <v>107</v>
      </c>
      <c r="S4" s="144" t="s">
        <v>363</v>
      </c>
      <c r="T4" s="153">
        <v>110</v>
      </c>
      <c r="V4" s="104" t="s">
        <v>496</v>
      </c>
      <c r="W4" s="104">
        <v>116</v>
      </c>
      <c r="Y4" s="104" t="s">
        <v>492</v>
      </c>
      <c r="Z4" s="104">
        <v>111</v>
      </c>
    </row>
    <row r="5" spans="1:26" ht="13.5">
      <c r="A5" s="143" t="s">
        <v>28</v>
      </c>
      <c r="B5" s="104">
        <v>111</v>
      </c>
      <c r="D5" s="143" t="s">
        <v>27</v>
      </c>
      <c r="E5" s="104">
        <v>104</v>
      </c>
      <c r="G5" s="143" t="s">
        <v>28</v>
      </c>
      <c r="H5" s="104">
        <v>117</v>
      </c>
      <c r="J5" s="143" t="s">
        <v>27</v>
      </c>
      <c r="K5" s="104">
        <v>120</v>
      </c>
      <c r="M5" s="143" t="s">
        <v>26</v>
      </c>
      <c r="N5" s="104">
        <v>122</v>
      </c>
      <c r="P5" s="144" t="s">
        <v>361</v>
      </c>
      <c r="Q5" s="153">
        <v>106</v>
      </c>
      <c r="S5" s="144" t="s">
        <v>364</v>
      </c>
      <c r="T5" s="153">
        <v>109</v>
      </c>
      <c r="V5" s="104" t="s">
        <v>492</v>
      </c>
      <c r="W5" s="104">
        <v>104</v>
      </c>
      <c r="Y5" s="104" t="s">
        <v>496</v>
      </c>
      <c r="Z5" s="104">
        <v>106</v>
      </c>
    </row>
    <row r="6" spans="1:26" ht="13.5">
      <c r="A6" s="143" t="s">
        <v>29</v>
      </c>
      <c r="B6" s="104">
        <v>102</v>
      </c>
      <c r="D6" s="143" t="s">
        <v>28</v>
      </c>
      <c r="E6" s="104">
        <v>102</v>
      </c>
      <c r="G6" s="143" t="s">
        <v>27</v>
      </c>
      <c r="H6" s="104">
        <v>116</v>
      </c>
      <c r="J6" s="143" t="s">
        <v>32</v>
      </c>
      <c r="K6" s="104">
        <v>115</v>
      </c>
      <c r="M6" s="143" t="s">
        <v>32</v>
      </c>
      <c r="N6" s="104">
        <v>115</v>
      </c>
      <c r="P6" s="144" t="s">
        <v>363</v>
      </c>
      <c r="Q6" s="153">
        <v>101</v>
      </c>
      <c r="S6" s="144" t="s">
        <v>361</v>
      </c>
      <c r="T6" s="153">
        <v>108</v>
      </c>
      <c r="V6" s="104" t="s">
        <v>483</v>
      </c>
      <c r="W6" s="104">
        <v>97</v>
      </c>
      <c r="Y6" s="104" t="s">
        <v>483</v>
      </c>
      <c r="Z6" s="104">
        <v>103</v>
      </c>
    </row>
    <row r="7" spans="1:26" ht="13.5">
      <c r="A7" s="143" t="s">
        <v>30</v>
      </c>
      <c r="B7" s="104">
        <v>101</v>
      </c>
      <c r="D7" s="143" t="s">
        <v>29</v>
      </c>
      <c r="E7" s="104">
        <v>97</v>
      </c>
      <c r="G7" s="143" t="s">
        <v>30</v>
      </c>
      <c r="H7" s="104">
        <v>114</v>
      </c>
      <c r="J7" s="143" t="s">
        <v>30</v>
      </c>
      <c r="K7" s="104">
        <v>105</v>
      </c>
      <c r="M7" s="143" t="s">
        <v>30</v>
      </c>
      <c r="N7" s="104">
        <v>104</v>
      </c>
      <c r="P7" s="144" t="s">
        <v>362</v>
      </c>
      <c r="Q7" s="153">
        <v>97</v>
      </c>
      <c r="S7" s="144" t="s">
        <v>365</v>
      </c>
      <c r="T7" s="153">
        <v>97</v>
      </c>
      <c r="V7" s="104" t="s">
        <v>32</v>
      </c>
      <c r="W7" s="104">
        <v>93</v>
      </c>
      <c r="Y7" s="104" t="s">
        <v>480</v>
      </c>
      <c r="Z7" s="104">
        <v>93</v>
      </c>
    </row>
    <row r="8" spans="1:26" ht="13.5">
      <c r="A8" s="143" t="s">
        <v>27</v>
      </c>
      <c r="B8" s="104">
        <v>100</v>
      </c>
      <c r="D8" s="143" t="s">
        <v>30</v>
      </c>
      <c r="E8" s="104">
        <v>94</v>
      </c>
      <c r="G8" s="143" t="s">
        <v>29</v>
      </c>
      <c r="H8" s="104">
        <v>108</v>
      </c>
      <c r="J8" s="143" t="s">
        <v>26</v>
      </c>
      <c r="K8" s="104">
        <v>100</v>
      </c>
      <c r="M8" s="143" t="s">
        <v>28</v>
      </c>
      <c r="N8" s="104">
        <v>100</v>
      </c>
      <c r="P8" s="144" t="s">
        <v>360</v>
      </c>
      <c r="Q8" s="153">
        <v>92</v>
      </c>
      <c r="S8" s="144" t="s">
        <v>362</v>
      </c>
      <c r="T8" s="153">
        <v>91</v>
      </c>
      <c r="V8" s="104" t="s">
        <v>497</v>
      </c>
      <c r="W8" s="104">
        <v>92</v>
      </c>
      <c r="Y8" s="104" t="s">
        <v>32</v>
      </c>
      <c r="Z8" s="104">
        <v>89</v>
      </c>
    </row>
    <row r="9" spans="1:26" ht="13.5">
      <c r="A9" s="143" t="s">
        <v>32</v>
      </c>
      <c r="B9" s="104">
        <v>93</v>
      </c>
      <c r="D9" s="143" t="s">
        <v>32</v>
      </c>
      <c r="E9" s="104">
        <v>88</v>
      </c>
      <c r="G9" s="143" t="s">
        <v>33</v>
      </c>
      <c r="H9" s="104">
        <v>90</v>
      </c>
      <c r="J9" s="143" t="s">
        <v>28</v>
      </c>
      <c r="K9" s="104">
        <v>93</v>
      </c>
      <c r="M9" s="143" t="s">
        <v>29</v>
      </c>
      <c r="N9" s="104">
        <v>96</v>
      </c>
      <c r="P9" s="144" t="s">
        <v>364</v>
      </c>
      <c r="Q9" s="153">
        <v>87</v>
      </c>
      <c r="S9" s="151" t="s">
        <v>366</v>
      </c>
      <c r="T9" s="152">
        <v>88</v>
      </c>
      <c r="V9" s="104" t="s">
        <v>509</v>
      </c>
      <c r="W9" s="104">
        <v>78</v>
      </c>
      <c r="Y9" s="104" t="s">
        <v>509</v>
      </c>
      <c r="Z9" s="104">
        <v>82</v>
      </c>
    </row>
    <row r="10" spans="1:26" ht="13.5">
      <c r="A10" s="143" t="s">
        <v>31</v>
      </c>
      <c r="B10" s="104">
        <v>91</v>
      </c>
      <c r="D10" s="143" t="s">
        <v>33</v>
      </c>
      <c r="E10" s="104">
        <v>81</v>
      </c>
      <c r="G10" s="143" t="s">
        <v>32</v>
      </c>
      <c r="H10" s="104">
        <v>83</v>
      </c>
      <c r="J10" s="143" t="s">
        <v>31</v>
      </c>
      <c r="K10" s="104">
        <v>76</v>
      </c>
      <c r="M10" s="143" t="s">
        <v>31</v>
      </c>
      <c r="N10" s="104">
        <v>86</v>
      </c>
      <c r="P10" s="144" t="s">
        <v>367</v>
      </c>
      <c r="Q10" s="153">
        <v>78</v>
      </c>
      <c r="S10" s="144" t="s">
        <v>367</v>
      </c>
      <c r="T10" s="153">
        <v>80</v>
      </c>
      <c r="V10" s="104" t="s">
        <v>481</v>
      </c>
      <c r="W10" s="104">
        <v>77</v>
      </c>
      <c r="Y10" s="104" t="s">
        <v>497</v>
      </c>
      <c r="Z10" s="104">
        <v>79</v>
      </c>
    </row>
    <row r="11" spans="1:26" ht="13.5">
      <c r="A11" s="143" t="s">
        <v>33</v>
      </c>
      <c r="B11" s="104">
        <v>74</v>
      </c>
      <c r="D11" s="143" t="s">
        <v>39</v>
      </c>
      <c r="E11" s="104">
        <v>76</v>
      </c>
      <c r="G11" s="143" t="s">
        <v>31</v>
      </c>
      <c r="H11" s="104">
        <v>71</v>
      </c>
      <c r="J11" s="143" t="s">
        <v>33</v>
      </c>
      <c r="K11" s="104">
        <v>73</v>
      </c>
      <c r="M11" s="143" t="s">
        <v>35</v>
      </c>
      <c r="N11" s="104">
        <v>74</v>
      </c>
      <c r="P11" s="144" t="s">
        <v>365</v>
      </c>
      <c r="Q11" s="153">
        <v>69</v>
      </c>
      <c r="S11" s="144" t="s">
        <v>360</v>
      </c>
      <c r="T11" s="153">
        <v>77</v>
      </c>
      <c r="V11" s="104" t="s">
        <v>477</v>
      </c>
      <c r="W11" s="104">
        <v>74</v>
      </c>
      <c r="Y11" s="104" t="s">
        <v>481</v>
      </c>
      <c r="Z11" s="104">
        <v>78</v>
      </c>
    </row>
    <row r="12" spans="1:26" ht="13.5">
      <c r="A12" s="143" t="s">
        <v>35</v>
      </c>
      <c r="B12" s="104">
        <v>71</v>
      </c>
      <c r="D12" s="143" t="s">
        <v>46</v>
      </c>
      <c r="E12" s="104">
        <v>67</v>
      </c>
      <c r="G12" s="143" t="s">
        <v>35</v>
      </c>
      <c r="H12" s="104">
        <v>70</v>
      </c>
      <c r="J12" s="143" t="s">
        <v>35</v>
      </c>
      <c r="K12" s="104">
        <v>68</v>
      </c>
      <c r="M12" s="143" t="s">
        <v>46</v>
      </c>
      <c r="N12" s="104">
        <v>69</v>
      </c>
      <c r="P12" s="144" t="s">
        <v>368</v>
      </c>
      <c r="Q12" s="153">
        <v>66</v>
      </c>
      <c r="S12" s="144" t="s">
        <v>368</v>
      </c>
      <c r="T12" s="153">
        <v>74</v>
      </c>
      <c r="V12" s="104" t="s">
        <v>480</v>
      </c>
      <c r="W12" s="104">
        <v>72</v>
      </c>
      <c r="Y12" s="104" t="s">
        <v>503</v>
      </c>
      <c r="Z12" s="104">
        <v>53</v>
      </c>
    </row>
    <row r="13" spans="1:26" ht="13.5">
      <c r="A13" s="143" t="s">
        <v>34</v>
      </c>
      <c r="B13" s="104">
        <v>62</v>
      </c>
      <c r="D13" s="143" t="s">
        <v>35</v>
      </c>
      <c r="E13" s="104">
        <v>66</v>
      </c>
      <c r="G13" s="143" t="s">
        <v>38</v>
      </c>
      <c r="H13" s="104">
        <v>65</v>
      </c>
      <c r="J13" s="143" t="s">
        <v>34</v>
      </c>
      <c r="K13" s="104">
        <v>67</v>
      </c>
      <c r="M13" s="143" t="s">
        <v>33</v>
      </c>
      <c r="N13" s="104">
        <v>68</v>
      </c>
      <c r="P13" s="144" t="s">
        <v>381</v>
      </c>
      <c r="Q13" s="153">
        <v>55</v>
      </c>
      <c r="S13" s="144" t="s">
        <v>374</v>
      </c>
      <c r="T13" s="153">
        <v>65</v>
      </c>
      <c r="V13" s="104" t="s">
        <v>476</v>
      </c>
      <c r="W13" s="104">
        <v>56</v>
      </c>
      <c r="Y13" s="104" t="s">
        <v>476</v>
      </c>
      <c r="Z13" s="104">
        <v>52</v>
      </c>
    </row>
    <row r="14" spans="1:26" ht="13.5">
      <c r="A14" s="143" t="s">
        <v>39</v>
      </c>
      <c r="B14" s="104">
        <v>56</v>
      </c>
      <c r="D14" s="143" t="s">
        <v>31</v>
      </c>
      <c r="E14" s="104">
        <v>63</v>
      </c>
      <c r="G14" s="143" t="s">
        <v>36</v>
      </c>
      <c r="H14" s="104">
        <v>56</v>
      </c>
      <c r="J14" s="143" t="s">
        <v>39</v>
      </c>
      <c r="K14" s="104">
        <v>63</v>
      </c>
      <c r="M14" s="143" t="s">
        <v>39</v>
      </c>
      <c r="N14" s="104">
        <v>67</v>
      </c>
      <c r="P14" s="144" t="s">
        <v>376</v>
      </c>
      <c r="Q14" s="153">
        <v>55</v>
      </c>
      <c r="S14" s="144" t="s">
        <v>370</v>
      </c>
      <c r="T14" s="153">
        <v>63</v>
      </c>
      <c r="V14" s="104" t="s">
        <v>473</v>
      </c>
      <c r="W14" s="104">
        <v>55</v>
      </c>
      <c r="Y14" s="104" t="s">
        <v>477</v>
      </c>
      <c r="Z14" s="104">
        <v>52</v>
      </c>
    </row>
    <row r="15" spans="1:26" ht="13.5">
      <c r="A15" s="143" t="s">
        <v>41</v>
      </c>
      <c r="B15" s="104">
        <v>53</v>
      </c>
      <c r="D15" s="143" t="s">
        <v>34</v>
      </c>
      <c r="E15" s="104">
        <v>59</v>
      </c>
      <c r="G15" s="143" t="s">
        <v>41</v>
      </c>
      <c r="H15" s="104">
        <v>54</v>
      </c>
      <c r="J15" s="143" t="s">
        <v>36</v>
      </c>
      <c r="K15" s="104">
        <v>55</v>
      </c>
      <c r="M15" s="143" t="s">
        <v>34</v>
      </c>
      <c r="N15" s="104">
        <v>61</v>
      </c>
      <c r="P15" s="144" t="s">
        <v>371</v>
      </c>
      <c r="Q15" s="153">
        <v>50</v>
      </c>
      <c r="S15" s="144" t="s">
        <v>373</v>
      </c>
      <c r="T15" s="153">
        <v>57</v>
      </c>
      <c r="V15" s="104" t="s">
        <v>503</v>
      </c>
      <c r="W15" s="104">
        <v>53</v>
      </c>
      <c r="Y15" s="104" t="s">
        <v>502</v>
      </c>
      <c r="Z15" s="104">
        <v>50</v>
      </c>
    </row>
    <row r="16" spans="1:26" ht="13.5">
      <c r="A16" s="143" t="s">
        <v>45</v>
      </c>
      <c r="B16" s="104">
        <v>52</v>
      </c>
      <c r="D16" s="143" t="s">
        <v>50</v>
      </c>
      <c r="E16" s="104">
        <v>54</v>
      </c>
      <c r="G16" s="143" t="s">
        <v>34</v>
      </c>
      <c r="H16" s="104">
        <v>54</v>
      </c>
      <c r="J16" s="143" t="s">
        <v>46</v>
      </c>
      <c r="K16" s="104">
        <v>54</v>
      </c>
      <c r="M16" s="143" t="s">
        <v>36</v>
      </c>
      <c r="N16" s="104">
        <v>51</v>
      </c>
      <c r="P16" s="144" t="s">
        <v>374</v>
      </c>
      <c r="Q16" s="153">
        <v>47</v>
      </c>
      <c r="S16" s="144" t="s">
        <v>372</v>
      </c>
      <c r="T16" s="153">
        <v>54</v>
      </c>
      <c r="V16" s="104" t="s">
        <v>484</v>
      </c>
      <c r="W16" s="104">
        <v>52</v>
      </c>
      <c r="Y16" s="104" t="s">
        <v>489</v>
      </c>
      <c r="Z16" s="104">
        <v>46</v>
      </c>
    </row>
    <row r="17" spans="1:26" ht="13.5">
      <c r="A17" s="143" t="s">
        <v>36</v>
      </c>
      <c r="B17" s="104">
        <v>48</v>
      </c>
      <c r="D17" s="143" t="s">
        <v>38</v>
      </c>
      <c r="E17" s="104">
        <v>50</v>
      </c>
      <c r="G17" s="143" t="s">
        <v>44</v>
      </c>
      <c r="H17" s="104">
        <v>54</v>
      </c>
      <c r="J17" s="143" t="s">
        <v>41</v>
      </c>
      <c r="K17" s="104">
        <v>52</v>
      </c>
      <c r="M17" s="143" t="s">
        <v>38</v>
      </c>
      <c r="N17" s="104">
        <v>49</v>
      </c>
      <c r="P17" s="144" t="s">
        <v>370</v>
      </c>
      <c r="Q17" s="153">
        <v>47</v>
      </c>
      <c r="S17" s="144" t="s">
        <v>369</v>
      </c>
      <c r="T17" s="153">
        <v>54</v>
      </c>
      <c r="V17" s="104" t="s">
        <v>502</v>
      </c>
      <c r="W17" s="104">
        <v>51</v>
      </c>
      <c r="Y17" s="104" t="s">
        <v>491</v>
      </c>
      <c r="Z17" s="104">
        <v>46</v>
      </c>
    </row>
    <row r="18" spans="1:26" ht="13.5">
      <c r="A18" s="143" t="s">
        <v>38</v>
      </c>
      <c r="B18" s="104">
        <v>46</v>
      </c>
      <c r="D18" s="143" t="s">
        <v>41</v>
      </c>
      <c r="E18" s="104">
        <v>45</v>
      </c>
      <c r="G18" s="143" t="s">
        <v>46</v>
      </c>
      <c r="H18" s="104">
        <v>53</v>
      </c>
      <c r="J18" s="143" t="s">
        <v>40</v>
      </c>
      <c r="K18" s="104">
        <v>52</v>
      </c>
      <c r="M18" s="143" t="s">
        <v>41</v>
      </c>
      <c r="N18" s="104">
        <v>43</v>
      </c>
      <c r="P18" s="144" t="s">
        <v>388</v>
      </c>
      <c r="Q18" s="153">
        <v>45</v>
      </c>
      <c r="S18" s="144" t="s">
        <v>378</v>
      </c>
      <c r="T18" s="153">
        <v>52</v>
      </c>
      <c r="V18" s="104" t="s">
        <v>490</v>
      </c>
      <c r="W18" s="104">
        <v>47</v>
      </c>
      <c r="Y18" s="104" t="s">
        <v>517</v>
      </c>
      <c r="Z18" s="104">
        <v>44</v>
      </c>
    </row>
    <row r="19" spans="1:26" ht="13.5">
      <c r="A19" s="143" t="s">
        <v>42</v>
      </c>
      <c r="B19" s="104">
        <v>44</v>
      </c>
      <c r="D19" s="143" t="s">
        <v>37</v>
      </c>
      <c r="E19" s="104">
        <v>44</v>
      </c>
      <c r="G19" s="143" t="s">
        <v>50</v>
      </c>
      <c r="H19" s="104">
        <v>52</v>
      </c>
      <c r="J19" s="143" t="s">
        <v>37</v>
      </c>
      <c r="K19" s="104">
        <v>51</v>
      </c>
      <c r="M19" s="143" t="s">
        <v>42</v>
      </c>
      <c r="N19" s="104">
        <v>43</v>
      </c>
      <c r="P19" s="144" t="s">
        <v>373</v>
      </c>
      <c r="Q19" s="153">
        <v>45</v>
      </c>
      <c r="S19" s="144" t="s">
        <v>381</v>
      </c>
      <c r="T19" s="153">
        <v>48</v>
      </c>
      <c r="V19" s="104" t="s">
        <v>515</v>
      </c>
      <c r="W19" s="104">
        <v>44</v>
      </c>
      <c r="Y19" s="104" t="s">
        <v>473</v>
      </c>
      <c r="Z19" s="104">
        <v>42</v>
      </c>
    </row>
    <row r="20" spans="1:26" ht="13.5">
      <c r="A20" s="143" t="s">
        <v>46</v>
      </c>
      <c r="B20" s="104">
        <v>42</v>
      </c>
      <c r="D20" s="143" t="s">
        <v>36</v>
      </c>
      <c r="E20" s="104">
        <v>43</v>
      </c>
      <c r="G20" s="143" t="s">
        <v>39</v>
      </c>
      <c r="H20" s="104">
        <v>52</v>
      </c>
      <c r="J20" s="143" t="s">
        <v>42</v>
      </c>
      <c r="K20" s="104">
        <v>49</v>
      </c>
      <c r="M20" s="143" t="s">
        <v>49</v>
      </c>
      <c r="N20" s="104">
        <v>43</v>
      </c>
      <c r="P20" s="144" t="s">
        <v>372</v>
      </c>
      <c r="Q20" s="153">
        <v>44</v>
      </c>
      <c r="S20" s="144" t="s">
        <v>379</v>
      </c>
      <c r="T20" s="153">
        <v>44</v>
      </c>
      <c r="V20" s="104" t="s">
        <v>489</v>
      </c>
      <c r="W20" s="104">
        <v>43</v>
      </c>
      <c r="Y20" s="104" t="s">
        <v>512</v>
      </c>
      <c r="Z20" s="104">
        <v>41</v>
      </c>
    </row>
    <row r="21" spans="1:26" ht="13.5">
      <c r="A21" s="143" t="s">
        <v>44</v>
      </c>
      <c r="B21" s="104">
        <v>41</v>
      </c>
      <c r="D21" s="143" t="s">
        <v>43</v>
      </c>
      <c r="E21" s="104">
        <v>40</v>
      </c>
      <c r="G21" s="143" t="s">
        <v>45</v>
      </c>
      <c r="H21" s="104">
        <v>47</v>
      </c>
      <c r="J21" s="143" t="s">
        <v>47</v>
      </c>
      <c r="K21" s="104">
        <v>49</v>
      </c>
      <c r="M21" s="143" t="s">
        <v>50</v>
      </c>
      <c r="N21" s="104">
        <v>43</v>
      </c>
      <c r="P21" s="144" t="s">
        <v>383</v>
      </c>
      <c r="Q21" s="153">
        <v>43</v>
      </c>
      <c r="S21" s="144" t="s">
        <v>384</v>
      </c>
      <c r="T21" s="153">
        <v>43</v>
      </c>
      <c r="V21" s="104" t="s">
        <v>495</v>
      </c>
      <c r="W21" s="104">
        <v>43</v>
      </c>
      <c r="Y21" s="104" t="s">
        <v>507</v>
      </c>
      <c r="Z21" s="104">
        <v>39</v>
      </c>
    </row>
    <row r="22" spans="1:26" ht="13.5">
      <c r="A22" s="143" t="s">
        <v>52</v>
      </c>
      <c r="B22" s="104">
        <v>40</v>
      </c>
      <c r="D22" s="143" t="s">
        <v>55</v>
      </c>
      <c r="E22" s="104">
        <v>39</v>
      </c>
      <c r="G22" s="143" t="s">
        <v>49</v>
      </c>
      <c r="H22" s="104">
        <v>47</v>
      </c>
      <c r="J22" s="143" t="s">
        <v>38</v>
      </c>
      <c r="K22" s="104">
        <v>43</v>
      </c>
      <c r="M22" s="143" t="s">
        <v>48</v>
      </c>
      <c r="N22" s="104">
        <v>43</v>
      </c>
      <c r="P22" s="144" t="s">
        <v>378</v>
      </c>
      <c r="Q22" s="153">
        <v>40</v>
      </c>
      <c r="S22" s="144" t="s">
        <v>371</v>
      </c>
      <c r="T22" s="153">
        <v>40</v>
      </c>
      <c r="V22" s="104" t="s">
        <v>474</v>
      </c>
      <c r="W22" s="104">
        <v>42</v>
      </c>
      <c r="Y22" s="104" t="s">
        <v>474</v>
      </c>
      <c r="Z22" s="104">
        <v>38</v>
      </c>
    </row>
    <row r="23" spans="1:26" ht="13.5">
      <c r="A23" s="143" t="s">
        <v>50</v>
      </c>
      <c r="B23" s="104">
        <v>38</v>
      </c>
      <c r="D23" s="143" t="s">
        <v>49</v>
      </c>
      <c r="E23" s="104">
        <v>36</v>
      </c>
      <c r="G23" s="143" t="s">
        <v>40</v>
      </c>
      <c r="H23" s="104">
        <v>39</v>
      </c>
      <c r="J23" s="143" t="s">
        <v>45</v>
      </c>
      <c r="K23" s="104">
        <v>43</v>
      </c>
      <c r="M23" s="143" t="s">
        <v>60</v>
      </c>
      <c r="N23" s="104">
        <v>39</v>
      </c>
      <c r="P23" s="144" t="s">
        <v>369</v>
      </c>
      <c r="Q23" s="153">
        <v>40</v>
      </c>
      <c r="S23" s="144" t="s">
        <v>383</v>
      </c>
      <c r="T23" s="153">
        <v>40</v>
      </c>
      <c r="V23" s="104" t="s">
        <v>491</v>
      </c>
      <c r="W23" s="104">
        <v>42</v>
      </c>
      <c r="Y23" s="104" t="s">
        <v>479</v>
      </c>
      <c r="Z23" s="104">
        <v>38</v>
      </c>
    </row>
    <row r="24" spans="1:26" ht="13.5">
      <c r="A24" s="143" t="s">
        <v>37</v>
      </c>
      <c r="B24" s="104">
        <v>38</v>
      </c>
      <c r="D24" s="143" t="s">
        <v>44</v>
      </c>
      <c r="E24" s="104">
        <v>36</v>
      </c>
      <c r="G24" s="143" t="s">
        <v>37</v>
      </c>
      <c r="H24" s="104">
        <v>38</v>
      </c>
      <c r="J24" s="143" t="s">
        <v>49</v>
      </c>
      <c r="K24" s="104">
        <v>42</v>
      </c>
      <c r="M24" s="143" t="s">
        <v>40</v>
      </c>
      <c r="N24" s="104">
        <v>38</v>
      </c>
      <c r="P24" s="144" t="s">
        <v>375</v>
      </c>
      <c r="Q24" s="153">
        <v>39</v>
      </c>
      <c r="S24" s="144" t="s">
        <v>387</v>
      </c>
      <c r="T24" s="153">
        <v>39</v>
      </c>
      <c r="V24" s="104" t="s">
        <v>479</v>
      </c>
      <c r="W24" s="104">
        <v>41</v>
      </c>
      <c r="Y24" s="104" t="s">
        <v>484</v>
      </c>
      <c r="Z24" s="104">
        <v>38</v>
      </c>
    </row>
    <row r="25" spans="1:26" ht="13.5">
      <c r="A25" s="143" t="s">
        <v>49</v>
      </c>
      <c r="B25" s="104">
        <v>35</v>
      </c>
      <c r="D25" s="143" t="s">
        <v>45</v>
      </c>
      <c r="E25" s="104">
        <v>35</v>
      </c>
      <c r="G25" s="143" t="s">
        <v>56</v>
      </c>
      <c r="H25" s="104">
        <v>37</v>
      </c>
      <c r="J25" s="143" t="s">
        <v>44</v>
      </c>
      <c r="K25" s="104">
        <v>41</v>
      </c>
      <c r="M25" s="143" t="s">
        <v>52</v>
      </c>
      <c r="N25" s="104">
        <v>38</v>
      </c>
      <c r="P25" s="144" t="s">
        <v>377</v>
      </c>
      <c r="Q25" s="153">
        <v>38</v>
      </c>
      <c r="S25" s="144" t="s">
        <v>376</v>
      </c>
      <c r="T25" s="153">
        <v>38</v>
      </c>
      <c r="V25" s="104" t="s">
        <v>478</v>
      </c>
      <c r="W25" s="104">
        <v>38</v>
      </c>
      <c r="Y25" s="104" t="s">
        <v>471</v>
      </c>
      <c r="Z25" s="104">
        <v>37</v>
      </c>
    </row>
    <row r="26" spans="1:26" ht="13.5">
      <c r="A26" s="143" t="s">
        <v>43</v>
      </c>
      <c r="B26" s="104">
        <v>31</v>
      </c>
      <c r="D26" s="143" t="s">
        <v>51</v>
      </c>
      <c r="E26" s="104">
        <v>29</v>
      </c>
      <c r="G26" s="143" t="s">
        <v>55</v>
      </c>
      <c r="H26" s="104">
        <v>34</v>
      </c>
      <c r="J26" s="143" t="s">
        <v>60</v>
      </c>
      <c r="K26" s="104">
        <v>39</v>
      </c>
      <c r="M26" s="143" t="s">
        <v>37</v>
      </c>
      <c r="N26" s="104">
        <v>37</v>
      </c>
      <c r="P26" s="144" t="s">
        <v>395</v>
      </c>
      <c r="Q26" s="153">
        <v>35</v>
      </c>
      <c r="S26" s="144" t="s">
        <v>375</v>
      </c>
      <c r="T26" s="153">
        <v>38</v>
      </c>
      <c r="V26" s="104" t="s">
        <v>493</v>
      </c>
      <c r="W26" s="104">
        <v>35</v>
      </c>
      <c r="Y26" s="104" t="s">
        <v>478</v>
      </c>
      <c r="Z26" s="104">
        <v>36</v>
      </c>
    </row>
    <row r="27" spans="1:26" ht="13.5">
      <c r="A27" s="143" t="s">
        <v>60</v>
      </c>
      <c r="B27" s="104">
        <v>30</v>
      </c>
      <c r="D27" s="143" t="s">
        <v>52</v>
      </c>
      <c r="E27" s="104">
        <v>27</v>
      </c>
      <c r="G27" s="143" t="s">
        <v>48</v>
      </c>
      <c r="H27" s="104">
        <v>30</v>
      </c>
      <c r="J27" s="143" t="s">
        <v>50</v>
      </c>
      <c r="K27" s="104">
        <v>36</v>
      </c>
      <c r="M27" s="143" t="s">
        <v>43</v>
      </c>
      <c r="N27" s="104">
        <v>36</v>
      </c>
      <c r="P27" s="144" t="s">
        <v>387</v>
      </c>
      <c r="Q27" s="153">
        <v>33</v>
      </c>
      <c r="S27" s="144" t="s">
        <v>385</v>
      </c>
      <c r="T27" s="153">
        <v>36</v>
      </c>
      <c r="V27" s="104" t="s">
        <v>512</v>
      </c>
      <c r="W27" s="104">
        <v>34</v>
      </c>
      <c r="Y27" s="104" t="s">
        <v>495</v>
      </c>
      <c r="Z27" s="104">
        <v>34</v>
      </c>
    </row>
    <row r="28" spans="1:26" ht="13.5">
      <c r="A28" s="143" t="s">
        <v>55</v>
      </c>
      <c r="B28" s="104">
        <v>29</v>
      </c>
      <c r="D28" s="143" t="s">
        <v>54</v>
      </c>
      <c r="E28" s="104">
        <v>26</v>
      </c>
      <c r="G28" s="143" t="s">
        <v>43</v>
      </c>
      <c r="H28" s="104">
        <v>29</v>
      </c>
      <c r="J28" s="143" t="s">
        <v>55</v>
      </c>
      <c r="K28" s="104">
        <v>35</v>
      </c>
      <c r="M28" s="143" t="s">
        <v>45</v>
      </c>
      <c r="N28" s="104">
        <v>34</v>
      </c>
      <c r="P28" s="144" t="s">
        <v>379</v>
      </c>
      <c r="Q28" s="153">
        <v>32</v>
      </c>
      <c r="S28" s="144" t="s">
        <v>380</v>
      </c>
      <c r="T28" s="153">
        <v>35</v>
      </c>
      <c r="V28" s="104" t="s">
        <v>517</v>
      </c>
      <c r="W28" s="104">
        <v>32</v>
      </c>
      <c r="Y28" s="104" t="s">
        <v>493</v>
      </c>
      <c r="Z28" s="104">
        <v>33</v>
      </c>
    </row>
    <row r="29" spans="1:26" ht="13.5">
      <c r="A29" s="143" t="s">
        <v>59</v>
      </c>
      <c r="B29" s="104">
        <v>29</v>
      </c>
      <c r="D29" s="143" t="s">
        <v>42</v>
      </c>
      <c r="E29" s="104">
        <v>26</v>
      </c>
      <c r="G29" s="143" t="s">
        <v>42</v>
      </c>
      <c r="H29" s="104">
        <v>29</v>
      </c>
      <c r="J29" s="143" t="s">
        <v>43</v>
      </c>
      <c r="K29" s="104">
        <v>35</v>
      </c>
      <c r="M29" s="143" t="s">
        <v>59</v>
      </c>
      <c r="N29" s="104">
        <v>34</v>
      </c>
      <c r="P29" s="144" t="s">
        <v>385</v>
      </c>
      <c r="Q29" s="153">
        <v>31</v>
      </c>
      <c r="S29" s="144" t="s">
        <v>395</v>
      </c>
      <c r="T29" s="153">
        <v>34</v>
      </c>
      <c r="V29" s="104" t="s">
        <v>511</v>
      </c>
      <c r="W29" s="104">
        <v>32</v>
      </c>
      <c r="Y29" s="104" t="s">
        <v>475</v>
      </c>
      <c r="Z29" s="104">
        <v>32</v>
      </c>
    </row>
    <row r="30" spans="1:26" ht="13.5">
      <c r="A30" s="143" t="s">
        <v>40</v>
      </c>
      <c r="B30" s="104">
        <v>29</v>
      </c>
      <c r="D30" s="143" t="s">
        <v>61</v>
      </c>
      <c r="E30" s="104">
        <v>25</v>
      </c>
      <c r="G30" s="143" t="s">
        <v>59</v>
      </c>
      <c r="H30" s="104">
        <v>28</v>
      </c>
      <c r="J30" s="143" t="s">
        <v>52</v>
      </c>
      <c r="K30" s="104">
        <v>34</v>
      </c>
      <c r="M30" s="143" t="s">
        <v>44</v>
      </c>
      <c r="N30" s="104">
        <v>33</v>
      </c>
      <c r="P30" s="144" t="s">
        <v>380</v>
      </c>
      <c r="Q30" s="153">
        <v>31</v>
      </c>
      <c r="S30" s="144" t="s">
        <v>377</v>
      </c>
      <c r="T30" s="153">
        <v>32</v>
      </c>
      <c r="V30" s="104" t="s">
        <v>471</v>
      </c>
      <c r="W30" s="104">
        <v>31</v>
      </c>
      <c r="Y30" s="104" t="s">
        <v>504</v>
      </c>
      <c r="Z30" s="104">
        <v>32</v>
      </c>
    </row>
    <row r="31" spans="1:26" ht="13.5">
      <c r="A31" s="143" t="s">
        <v>47</v>
      </c>
      <c r="B31" s="104">
        <v>28</v>
      </c>
      <c r="D31" s="143" t="s">
        <v>62</v>
      </c>
      <c r="E31" s="104">
        <v>25</v>
      </c>
      <c r="G31" s="143" t="s">
        <v>60</v>
      </c>
      <c r="H31" s="104">
        <v>25</v>
      </c>
      <c r="J31" s="143" t="s">
        <v>48</v>
      </c>
      <c r="K31" s="104">
        <v>33</v>
      </c>
      <c r="M31" s="143" t="s">
        <v>47</v>
      </c>
      <c r="N31" s="104">
        <v>31</v>
      </c>
      <c r="P31" s="144" t="s">
        <v>394</v>
      </c>
      <c r="Q31" s="153">
        <v>30</v>
      </c>
      <c r="S31" s="144" t="s">
        <v>388</v>
      </c>
      <c r="T31" s="153">
        <v>31</v>
      </c>
      <c r="V31" s="104" t="s">
        <v>507</v>
      </c>
      <c r="W31" s="104">
        <v>30</v>
      </c>
      <c r="Y31" s="104" t="s">
        <v>515</v>
      </c>
      <c r="Z31" s="104">
        <v>27</v>
      </c>
    </row>
    <row r="32" spans="1:26" ht="13.5">
      <c r="A32" s="143" t="s">
        <v>48</v>
      </c>
      <c r="B32" s="104">
        <v>27</v>
      </c>
      <c r="D32" s="143" t="s">
        <v>66</v>
      </c>
      <c r="E32" s="104">
        <v>23</v>
      </c>
      <c r="G32" s="143" t="s">
        <v>71</v>
      </c>
      <c r="H32" s="104">
        <v>25</v>
      </c>
      <c r="J32" s="143" t="s">
        <v>56</v>
      </c>
      <c r="K32" s="104">
        <v>31</v>
      </c>
      <c r="M32" s="143" t="s">
        <v>55</v>
      </c>
      <c r="N32" s="104">
        <v>27</v>
      </c>
      <c r="P32" s="144" t="s">
        <v>382</v>
      </c>
      <c r="Q32" s="153">
        <v>27</v>
      </c>
      <c r="S32" s="144" t="s">
        <v>394</v>
      </c>
      <c r="T32" s="153">
        <v>31</v>
      </c>
      <c r="V32" s="104" t="s">
        <v>513</v>
      </c>
      <c r="W32" s="104">
        <v>29</v>
      </c>
      <c r="Y32" s="104" t="s">
        <v>490</v>
      </c>
      <c r="Z32" s="104">
        <v>25</v>
      </c>
    </row>
    <row r="33" spans="1:26" ht="13.5">
      <c r="A33" s="143" t="s">
        <v>71</v>
      </c>
      <c r="B33" s="104">
        <v>26</v>
      </c>
      <c r="D33" s="143" t="s">
        <v>48</v>
      </c>
      <c r="E33" s="104">
        <v>23</v>
      </c>
      <c r="G33" s="143" t="s">
        <v>51</v>
      </c>
      <c r="H33" s="104">
        <v>24</v>
      </c>
      <c r="J33" s="143" t="s">
        <v>51</v>
      </c>
      <c r="K33" s="104">
        <v>30</v>
      </c>
      <c r="M33" s="143" t="s">
        <v>54</v>
      </c>
      <c r="N33" s="104">
        <v>27</v>
      </c>
      <c r="P33" s="144" t="s">
        <v>398</v>
      </c>
      <c r="Q33" s="153">
        <v>24</v>
      </c>
      <c r="S33" s="144" t="s">
        <v>391</v>
      </c>
      <c r="T33" s="153">
        <v>28</v>
      </c>
      <c r="V33" s="104" t="s">
        <v>475</v>
      </c>
      <c r="W33" s="104">
        <v>28</v>
      </c>
      <c r="Y33" s="104" t="s">
        <v>511</v>
      </c>
      <c r="Z33" s="104">
        <v>25</v>
      </c>
    </row>
    <row r="34" spans="1:26" ht="13.5">
      <c r="A34" s="143" t="s">
        <v>54</v>
      </c>
      <c r="B34" s="104">
        <v>25</v>
      </c>
      <c r="D34" s="143" t="s">
        <v>64</v>
      </c>
      <c r="E34" s="104">
        <v>23</v>
      </c>
      <c r="G34" s="143" t="s">
        <v>61</v>
      </c>
      <c r="H34" s="104">
        <v>23</v>
      </c>
      <c r="J34" s="143" t="s">
        <v>59</v>
      </c>
      <c r="K34" s="104">
        <v>27</v>
      </c>
      <c r="M34" s="143" t="s">
        <v>53</v>
      </c>
      <c r="N34" s="104">
        <v>25</v>
      </c>
      <c r="P34" s="144" t="s">
        <v>386</v>
      </c>
      <c r="Q34" s="153">
        <v>24</v>
      </c>
      <c r="S34" s="144" t="s">
        <v>396</v>
      </c>
      <c r="T34" s="153">
        <v>27</v>
      </c>
      <c r="V34" s="104" t="s">
        <v>486</v>
      </c>
      <c r="W34" s="104">
        <v>25</v>
      </c>
      <c r="Y34" s="104" t="s">
        <v>514</v>
      </c>
      <c r="Z34" s="104">
        <v>23</v>
      </c>
    </row>
    <row r="35" spans="1:26" ht="13.5">
      <c r="A35" s="143" t="s">
        <v>62</v>
      </c>
      <c r="B35" s="104">
        <v>24</v>
      </c>
      <c r="D35" s="143" t="s">
        <v>40</v>
      </c>
      <c r="E35" s="104">
        <v>22</v>
      </c>
      <c r="G35" s="143" t="s">
        <v>52</v>
      </c>
      <c r="H35" s="104">
        <v>22</v>
      </c>
      <c r="J35" s="143" t="s">
        <v>54</v>
      </c>
      <c r="K35" s="104">
        <v>26</v>
      </c>
      <c r="M35" s="143" t="s">
        <v>57</v>
      </c>
      <c r="N35" s="104">
        <v>24</v>
      </c>
      <c r="P35" s="144" t="s">
        <v>384</v>
      </c>
      <c r="Q35" s="153">
        <v>22</v>
      </c>
      <c r="S35" s="144" t="s">
        <v>398</v>
      </c>
      <c r="T35" s="153">
        <v>26</v>
      </c>
      <c r="V35" s="104" t="s">
        <v>516</v>
      </c>
      <c r="W35" s="104">
        <v>25</v>
      </c>
      <c r="Y35" s="104" t="s">
        <v>513</v>
      </c>
      <c r="Z35" s="104">
        <v>21</v>
      </c>
    </row>
    <row r="36" spans="1:26" ht="13.5">
      <c r="A36" s="143" t="s">
        <v>51</v>
      </c>
      <c r="B36" s="104">
        <v>22</v>
      </c>
      <c r="D36" s="143" t="s">
        <v>60</v>
      </c>
      <c r="E36" s="104">
        <v>21</v>
      </c>
      <c r="G36" s="143" t="s">
        <v>66</v>
      </c>
      <c r="H36" s="104">
        <v>22</v>
      </c>
      <c r="J36" s="143" t="s">
        <v>61</v>
      </c>
      <c r="K36" s="104">
        <v>25</v>
      </c>
      <c r="M36" s="143" t="s">
        <v>56</v>
      </c>
      <c r="N36" s="104">
        <v>23</v>
      </c>
      <c r="P36" s="144" t="s">
        <v>403</v>
      </c>
      <c r="Q36" s="153">
        <v>21</v>
      </c>
      <c r="S36" s="144" t="s">
        <v>389</v>
      </c>
      <c r="T36" s="153">
        <v>26</v>
      </c>
      <c r="V36" s="104" t="s">
        <v>498</v>
      </c>
      <c r="W36" s="104">
        <v>23</v>
      </c>
      <c r="Y36" s="104" t="s">
        <v>487</v>
      </c>
      <c r="Z36" s="104">
        <v>20</v>
      </c>
    </row>
    <row r="37" spans="1:26" ht="13.5">
      <c r="A37" s="143" t="s">
        <v>65</v>
      </c>
      <c r="B37" s="104">
        <v>21</v>
      </c>
      <c r="D37" s="143" t="s">
        <v>71</v>
      </c>
      <c r="E37" s="104">
        <v>21</v>
      </c>
      <c r="G37" s="143" t="s">
        <v>47</v>
      </c>
      <c r="H37" s="104">
        <v>21</v>
      </c>
      <c r="J37" s="143" t="s">
        <v>57</v>
      </c>
      <c r="K37" s="104">
        <v>24</v>
      </c>
      <c r="M37" s="143" t="s">
        <v>58</v>
      </c>
      <c r="N37" s="104">
        <v>23</v>
      </c>
      <c r="P37" s="144" t="s">
        <v>389</v>
      </c>
      <c r="Q37" s="153">
        <v>21</v>
      </c>
      <c r="S37" s="144" t="s">
        <v>393</v>
      </c>
      <c r="T37" s="153">
        <v>26</v>
      </c>
      <c r="V37" s="104" t="s">
        <v>501</v>
      </c>
      <c r="W37" s="104">
        <v>23</v>
      </c>
      <c r="Y37" s="104" t="s">
        <v>498</v>
      </c>
      <c r="Z37" s="104">
        <v>20</v>
      </c>
    </row>
    <row r="38" spans="1:26" ht="13.5">
      <c r="A38" s="143" t="s">
        <v>56</v>
      </c>
      <c r="B38" s="104">
        <v>21</v>
      </c>
      <c r="D38" s="143" t="s">
        <v>57</v>
      </c>
      <c r="E38" s="104">
        <v>21</v>
      </c>
      <c r="G38" s="143" t="s">
        <v>67</v>
      </c>
      <c r="H38" s="104">
        <v>20</v>
      </c>
      <c r="J38" s="143" t="s">
        <v>71</v>
      </c>
      <c r="K38" s="104">
        <v>21</v>
      </c>
      <c r="M38" s="143" t="s">
        <v>62</v>
      </c>
      <c r="N38" s="104">
        <v>22</v>
      </c>
      <c r="P38" s="144" t="s">
        <v>390</v>
      </c>
      <c r="Q38" s="153">
        <v>20</v>
      </c>
      <c r="S38" s="144" t="s">
        <v>382</v>
      </c>
      <c r="T38" s="153">
        <v>25</v>
      </c>
      <c r="V38" s="104" t="s">
        <v>514</v>
      </c>
      <c r="W38" s="104">
        <v>22</v>
      </c>
      <c r="Y38" s="104" t="s">
        <v>488</v>
      </c>
      <c r="Z38" s="104">
        <v>18</v>
      </c>
    </row>
    <row r="39" spans="1:26" ht="13.5">
      <c r="A39" s="143" t="s">
        <v>61</v>
      </c>
      <c r="B39" s="104">
        <v>20</v>
      </c>
      <c r="D39" s="143" t="s">
        <v>37</v>
      </c>
      <c r="E39" s="104">
        <v>21</v>
      </c>
      <c r="G39" s="143" t="s">
        <v>53</v>
      </c>
      <c r="H39" s="104">
        <v>19</v>
      </c>
      <c r="J39" s="143" t="s">
        <v>64</v>
      </c>
      <c r="K39" s="104">
        <v>19</v>
      </c>
      <c r="M39" s="143" t="s">
        <v>63</v>
      </c>
      <c r="N39" s="104">
        <v>21</v>
      </c>
      <c r="P39" s="144" t="s">
        <v>402</v>
      </c>
      <c r="Q39" s="153">
        <v>18</v>
      </c>
      <c r="S39" s="144" t="s">
        <v>397</v>
      </c>
      <c r="T39" s="153">
        <v>22</v>
      </c>
      <c r="V39" s="104" t="s">
        <v>485</v>
      </c>
      <c r="W39" s="104">
        <v>21</v>
      </c>
      <c r="Y39" s="104" t="s">
        <v>499</v>
      </c>
      <c r="Z39" s="104">
        <v>18</v>
      </c>
    </row>
    <row r="40" spans="1:26" ht="13.5">
      <c r="A40" s="143" t="s">
        <v>68</v>
      </c>
      <c r="B40" s="104">
        <v>20</v>
      </c>
      <c r="D40" s="143" t="s">
        <v>47</v>
      </c>
      <c r="E40" s="104">
        <v>19</v>
      </c>
      <c r="G40" s="143" t="s">
        <v>58</v>
      </c>
      <c r="H40" s="104">
        <v>19</v>
      </c>
      <c r="J40" s="143" t="s">
        <v>63</v>
      </c>
      <c r="K40" s="104">
        <v>19</v>
      </c>
      <c r="M40" s="143" t="s">
        <v>67</v>
      </c>
      <c r="N40" s="104">
        <v>21</v>
      </c>
      <c r="P40" s="144" t="s">
        <v>393</v>
      </c>
      <c r="Q40" s="153">
        <v>16</v>
      </c>
      <c r="S40" s="144" t="s">
        <v>401</v>
      </c>
      <c r="T40" s="153">
        <v>21</v>
      </c>
      <c r="V40" s="104" t="s">
        <v>494</v>
      </c>
      <c r="W40" s="104">
        <v>19</v>
      </c>
      <c r="Y40" s="104" t="s">
        <v>494</v>
      </c>
      <c r="Z40" s="104">
        <v>17</v>
      </c>
    </row>
    <row r="41" spans="1:26" ht="13.5">
      <c r="A41" s="143" t="s">
        <v>64</v>
      </c>
      <c r="B41" s="104">
        <v>20</v>
      </c>
      <c r="D41" s="143" t="s">
        <v>59</v>
      </c>
      <c r="E41" s="104">
        <v>18</v>
      </c>
      <c r="G41" s="143" t="s">
        <v>62</v>
      </c>
      <c r="H41" s="104">
        <v>18</v>
      </c>
      <c r="J41" s="143" t="s">
        <v>69</v>
      </c>
      <c r="K41" s="104">
        <v>19</v>
      </c>
      <c r="M41" s="143" t="s">
        <v>51</v>
      </c>
      <c r="N41" s="104">
        <v>20</v>
      </c>
      <c r="P41" s="144" t="s">
        <v>397</v>
      </c>
      <c r="Q41" s="153">
        <v>16</v>
      </c>
      <c r="S41" s="144" t="s">
        <v>403</v>
      </c>
      <c r="T41" s="153">
        <v>19</v>
      </c>
      <c r="V41" s="104" t="s">
        <v>506</v>
      </c>
      <c r="W41" s="104">
        <v>18</v>
      </c>
      <c r="Y41" s="104" t="s">
        <v>500</v>
      </c>
      <c r="Z41" s="104">
        <v>17</v>
      </c>
    </row>
    <row r="42" spans="1:26" ht="13.5">
      <c r="A42" s="143" t="s">
        <v>37</v>
      </c>
      <c r="B42" s="104">
        <v>18</v>
      </c>
      <c r="D42" s="143" t="s">
        <v>67</v>
      </c>
      <c r="E42" s="104">
        <v>18</v>
      </c>
      <c r="G42" s="143" t="s">
        <v>68</v>
      </c>
      <c r="H42" s="104">
        <v>16</v>
      </c>
      <c r="J42" s="143" t="s">
        <v>62</v>
      </c>
      <c r="K42" s="104">
        <v>17</v>
      </c>
      <c r="M42" s="143" t="s">
        <v>64</v>
      </c>
      <c r="N42" s="104">
        <v>20</v>
      </c>
      <c r="P42" s="144" t="s">
        <v>396</v>
      </c>
      <c r="Q42" s="153">
        <v>15</v>
      </c>
      <c r="S42" s="144" t="s">
        <v>400</v>
      </c>
      <c r="T42" s="153">
        <v>19</v>
      </c>
      <c r="V42" s="104" t="s">
        <v>487</v>
      </c>
      <c r="W42" s="104">
        <v>17</v>
      </c>
      <c r="Y42" s="104" t="s">
        <v>508</v>
      </c>
      <c r="Z42" s="104">
        <v>17</v>
      </c>
    </row>
    <row r="43" spans="1:26" ht="13.5">
      <c r="A43" s="143" t="s">
        <v>67</v>
      </c>
      <c r="B43" s="104">
        <v>17</v>
      </c>
      <c r="D43" s="143" t="s">
        <v>63</v>
      </c>
      <c r="E43" s="104">
        <v>16</v>
      </c>
      <c r="G43" s="143" t="s">
        <v>64</v>
      </c>
      <c r="H43" s="104">
        <v>16</v>
      </c>
      <c r="J43" s="143" t="s">
        <v>68</v>
      </c>
      <c r="K43" s="104">
        <v>16</v>
      </c>
      <c r="M43" s="143" t="s">
        <v>69</v>
      </c>
      <c r="N43" s="104">
        <v>20</v>
      </c>
      <c r="P43" s="144" t="s">
        <v>404</v>
      </c>
      <c r="Q43" s="153">
        <v>14</v>
      </c>
      <c r="S43" s="144" t="s">
        <v>386</v>
      </c>
      <c r="T43" s="153">
        <v>18</v>
      </c>
      <c r="V43" s="104" t="s">
        <v>499</v>
      </c>
      <c r="W43" s="104">
        <v>16</v>
      </c>
      <c r="Y43" s="104" t="s">
        <v>506</v>
      </c>
      <c r="Z43" s="104">
        <v>16</v>
      </c>
    </row>
    <row r="44" spans="1:26" ht="13.5">
      <c r="A44" s="143" t="s">
        <v>70</v>
      </c>
      <c r="B44" s="104">
        <v>17</v>
      </c>
      <c r="D44" s="143" t="s">
        <v>56</v>
      </c>
      <c r="E44" s="104">
        <v>16</v>
      </c>
      <c r="G44" s="143" t="s">
        <v>65</v>
      </c>
      <c r="H44" s="104">
        <v>15</v>
      </c>
      <c r="J44" s="143" t="s">
        <v>66</v>
      </c>
      <c r="K44" s="104">
        <v>15</v>
      </c>
      <c r="M44" s="143" t="s">
        <v>66</v>
      </c>
      <c r="N44" s="104">
        <v>20</v>
      </c>
      <c r="P44" s="144" t="s">
        <v>400</v>
      </c>
      <c r="Q44" s="153">
        <v>14</v>
      </c>
      <c r="S44" s="144" t="s">
        <v>390</v>
      </c>
      <c r="T44" s="153">
        <v>18</v>
      </c>
      <c r="V44" s="104" t="s">
        <v>504</v>
      </c>
      <c r="W44" s="104">
        <v>16</v>
      </c>
      <c r="Y44" s="104" t="s">
        <v>486</v>
      </c>
      <c r="Z44" s="104">
        <v>15</v>
      </c>
    </row>
    <row r="45" spans="1:26" ht="13.5">
      <c r="A45" s="143" t="s">
        <v>57</v>
      </c>
      <c r="B45" s="104">
        <v>17</v>
      </c>
      <c r="D45" s="143" t="s">
        <v>53</v>
      </c>
      <c r="E45" s="104">
        <v>14</v>
      </c>
      <c r="G45" s="143" t="s">
        <v>54</v>
      </c>
      <c r="H45" s="104">
        <v>13</v>
      </c>
      <c r="J45" s="143" t="s">
        <v>53</v>
      </c>
      <c r="K45" s="104">
        <v>15</v>
      </c>
      <c r="M45" s="143" t="s">
        <v>71</v>
      </c>
      <c r="N45" s="104">
        <v>19</v>
      </c>
      <c r="P45" s="144" t="s">
        <v>392</v>
      </c>
      <c r="Q45" s="153">
        <v>13</v>
      </c>
      <c r="S45" s="144" t="s">
        <v>399</v>
      </c>
      <c r="T45" s="153">
        <v>18</v>
      </c>
      <c r="V45" s="104" t="s">
        <v>488</v>
      </c>
      <c r="W45" s="104">
        <v>15</v>
      </c>
      <c r="Y45" s="104" t="s">
        <v>485</v>
      </c>
      <c r="Z45" s="104">
        <v>13</v>
      </c>
    </row>
    <row r="46" spans="1:26" ht="13.5">
      <c r="A46" s="143" t="s">
        <v>66</v>
      </c>
      <c r="B46" s="104">
        <v>17</v>
      </c>
      <c r="D46" s="143" t="s">
        <v>65</v>
      </c>
      <c r="E46" s="104">
        <v>14</v>
      </c>
      <c r="G46" s="143" t="s">
        <v>70</v>
      </c>
      <c r="H46" s="104">
        <v>11</v>
      </c>
      <c r="J46" s="143" t="s">
        <v>58</v>
      </c>
      <c r="K46" s="104">
        <v>15</v>
      </c>
      <c r="M46" s="143" t="s">
        <v>65</v>
      </c>
      <c r="N46" s="104">
        <v>17</v>
      </c>
      <c r="P46" s="144" t="s">
        <v>401</v>
      </c>
      <c r="Q46" s="153">
        <v>9</v>
      </c>
      <c r="S46" s="144" t="s">
        <v>402</v>
      </c>
      <c r="T46" s="153">
        <v>17</v>
      </c>
      <c r="V46" s="104" t="s">
        <v>508</v>
      </c>
      <c r="W46" s="104">
        <v>14</v>
      </c>
      <c r="Y46" s="104" t="s">
        <v>501</v>
      </c>
      <c r="Z46" s="104">
        <v>10</v>
      </c>
    </row>
    <row r="47" spans="1:26" ht="13.5">
      <c r="A47" s="143" t="s">
        <v>53</v>
      </c>
      <c r="B47" s="104">
        <v>16</v>
      </c>
      <c r="D47" s="143" t="s">
        <v>69</v>
      </c>
      <c r="E47" s="104">
        <v>10</v>
      </c>
      <c r="G47" s="143" t="s">
        <v>57</v>
      </c>
      <c r="H47" s="104">
        <v>11</v>
      </c>
      <c r="J47" s="143" t="s">
        <v>65</v>
      </c>
      <c r="K47" s="104">
        <v>13</v>
      </c>
      <c r="M47" s="143" t="s">
        <v>61</v>
      </c>
      <c r="N47" s="104">
        <v>16</v>
      </c>
      <c r="P47" s="144" t="s">
        <v>391</v>
      </c>
      <c r="Q47" s="153">
        <v>9</v>
      </c>
      <c r="S47" s="144" t="s">
        <v>392</v>
      </c>
      <c r="T47" s="153">
        <v>15</v>
      </c>
      <c r="V47" s="104" t="s">
        <v>500</v>
      </c>
      <c r="W47" s="104">
        <v>13</v>
      </c>
      <c r="Y47" s="104" t="s">
        <v>505</v>
      </c>
      <c r="Z47" s="104">
        <v>10</v>
      </c>
    </row>
    <row r="48" spans="1:26" ht="13.5">
      <c r="A48" s="143" t="s">
        <v>63</v>
      </c>
      <c r="B48" s="104">
        <v>13</v>
      </c>
      <c r="D48" s="143" t="s">
        <v>70</v>
      </c>
      <c r="E48" s="104">
        <v>8</v>
      </c>
      <c r="G48" s="143" t="s">
        <v>63</v>
      </c>
      <c r="H48" s="104">
        <v>11</v>
      </c>
      <c r="J48" s="143" t="s">
        <v>70</v>
      </c>
      <c r="K48" s="104">
        <v>13</v>
      </c>
      <c r="M48" s="143" t="s">
        <v>68</v>
      </c>
      <c r="N48" s="104">
        <v>13</v>
      </c>
      <c r="P48" s="144" t="s">
        <v>399</v>
      </c>
      <c r="Q48" s="153">
        <v>8</v>
      </c>
      <c r="S48" s="144" t="s">
        <v>405</v>
      </c>
      <c r="T48" s="153">
        <v>11</v>
      </c>
      <c r="V48" s="104" t="s">
        <v>510</v>
      </c>
      <c r="W48" s="104">
        <v>11</v>
      </c>
      <c r="Y48" s="104" t="s">
        <v>510</v>
      </c>
      <c r="Z48" s="104">
        <v>10</v>
      </c>
    </row>
    <row r="49" spans="1:26" ht="13.5">
      <c r="A49" s="143" t="s">
        <v>69</v>
      </c>
      <c r="B49" s="104">
        <v>12</v>
      </c>
      <c r="D49" s="143" t="s">
        <v>68</v>
      </c>
      <c r="E49" s="104">
        <v>7</v>
      </c>
      <c r="G49" s="143" t="s">
        <v>69</v>
      </c>
      <c r="H49" s="104">
        <v>8</v>
      </c>
      <c r="J49" s="143" t="s">
        <v>67</v>
      </c>
      <c r="K49" s="104">
        <v>12</v>
      </c>
      <c r="M49" s="143" t="s">
        <v>70</v>
      </c>
      <c r="N49" s="104">
        <v>11</v>
      </c>
      <c r="P49" s="144" t="s">
        <v>405</v>
      </c>
      <c r="Q49" s="153">
        <v>7</v>
      </c>
      <c r="S49" s="144" t="s">
        <v>404</v>
      </c>
      <c r="T49" s="153">
        <v>10</v>
      </c>
      <c r="V49" s="104" t="s">
        <v>505</v>
      </c>
      <c r="W49" s="104">
        <v>5</v>
      </c>
      <c r="Y49" s="104" t="s">
        <v>516</v>
      </c>
      <c r="Z49" s="104">
        <v>5</v>
      </c>
    </row>
    <row r="50" ht="13.5">
      <c r="Q50" s="154">
        <f>SUM(Q3:Q49)</f>
        <v>2004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49">
      <selection activeCell="H25" sqref="H25"/>
    </sheetView>
  </sheetViews>
  <sheetFormatPr defaultColWidth="9.00390625" defaultRowHeight="13.5"/>
  <cols>
    <col min="1" max="1" width="9.00390625" style="143" customWidth="1"/>
    <col min="2" max="16384" width="9.00390625" style="104" customWidth="1"/>
  </cols>
  <sheetData>
    <row r="1" spans="1:17" ht="13.5">
      <c r="A1" s="104"/>
      <c r="B1" s="104" t="s">
        <v>23</v>
      </c>
      <c r="E1" s="104" t="s">
        <v>299</v>
      </c>
      <c r="H1" s="104" t="s">
        <v>358</v>
      </c>
      <c r="K1" s="104" t="s">
        <v>435</v>
      </c>
      <c r="N1" s="104" t="s">
        <v>458</v>
      </c>
      <c r="Q1" s="104" t="s">
        <v>545</v>
      </c>
    </row>
    <row r="2" spans="1:17" ht="13.5">
      <c r="A2" s="104"/>
      <c r="B2" s="104" t="s">
        <v>76</v>
      </c>
      <c r="E2" s="104" t="s">
        <v>76</v>
      </c>
      <c r="H2" s="104" t="s">
        <v>76</v>
      </c>
      <c r="K2" s="104" t="s">
        <v>76</v>
      </c>
      <c r="N2" s="104" t="s">
        <v>76</v>
      </c>
      <c r="Q2" s="104" t="s">
        <v>76</v>
      </c>
    </row>
    <row r="3" spans="1:17" ht="13.5">
      <c r="A3" s="143" t="s">
        <v>60</v>
      </c>
      <c r="B3" s="104">
        <v>3.28</v>
      </c>
      <c r="C3" s="155"/>
      <c r="D3" s="143" t="s">
        <v>60</v>
      </c>
      <c r="E3" s="155">
        <v>3.3</v>
      </c>
      <c r="F3" s="155"/>
      <c r="G3" s="144" t="s">
        <v>388</v>
      </c>
      <c r="H3" s="142">
        <v>3.2</v>
      </c>
      <c r="J3" s="144" t="s">
        <v>396</v>
      </c>
      <c r="K3" s="156">
        <v>3.36</v>
      </c>
      <c r="M3" s="104" t="s">
        <v>474</v>
      </c>
      <c r="N3" s="104">
        <v>3.63</v>
      </c>
      <c r="P3" s="104" t="s">
        <v>474</v>
      </c>
      <c r="Q3" s="104">
        <v>3.32</v>
      </c>
    </row>
    <row r="4" spans="1:17" ht="13.5">
      <c r="A4" s="143" t="s">
        <v>47</v>
      </c>
      <c r="B4" s="104">
        <v>3.22</v>
      </c>
      <c r="C4" s="155"/>
      <c r="D4" s="143" t="s">
        <v>69</v>
      </c>
      <c r="E4" s="155">
        <v>3.25</v>
      </c>
      <c r="F4" s="155"/>
      <c r="G4" s="144" t="s">
        <v>395</v>
      </c>
      <c r="H4" s="142">
        <v>2.98</v>
      </c>
      <c r="J4" s="144" t="s">
        <v>374</v>
      </c>
      <c r="K4" s="156">
        <v>3.24</v>
      </c>
      <c r="M4" s="104" t="s">
        <v>501</v>
      </c>
      <c r="N4" s="104">
        <v>3.09</v>
      </c>
      <c r="P4" s="104" t="s">
        <v>472</v>
      </c>
      <c r="Q4" s="104">
        <v>3.19</v>
      </c>
    </row>
    <row r="5" spans="1:17" ht="13.5">
      <c r="A5" s="143" t="s">
        <v>69</v>
      </c>
      <c r="B5" s="104">
        <v>3.08</v>
      </c>
      <c r="C5" s="155"/>
      <c r="D5" s="143" t="s">
        <v>39</v>
      </c>
      <c r="E5" s="155">
        <v>3.16</v>
      </c>
      <c r="F5" s="155"/>
      <c r="G5" s="144" t="s">
        <v>383</v>
      </c>
      <c r="H5" s="142">
        <v>2.91</v>
      </c>
      <c r="J5" s="144" t="s">
        <v>405</v>
      </c>
      <c r="K5" s="156">
        <v>3.1</v>
      </c>
      <c r="M5" s="104" t="s">
        <v>476</v>
      </c>
      <c r="N5" s="104">
        <v>2.67</v>
      </c>
      <c r="P5" s="104" t="s">
        <v>500</v>
      </c>
      <c r="Q5" s="104">
        <v>2.8</v>
      </c>
    </row>
    <row r="6" spans="1:17" ht="13.5">
      <c r="A6" s="143" t="s">
        <v>39</v>
      </c>
      <c r="B6" s="104">
        <v>2.96</v>
      </c>
      <c r="C6" s="155"/>
      <c r="D6" s="143" t="s">
        <v>50</v>
      </c>
      <c r="E6" s="155">
        <v>2.89</v>
      </c>
      <c r="F6" s="155"/>
      <c r="G6" s="144" t="s">
        <v>376</v>
      </c>
      <c r="H6" s="142">
        <v>2.61</v>
      </c>
      <c r="J6" s="144" t="s">
        <v>372</v>
      </c>
      <c r="K6" s="156">
        <v>3.06</v>
      </c>
      <c r="M6" s="104" t="s">
        <v>502</v>
      </c>
      <c r="N6" s="104">
        <v>2.61</v>
      </c>
      <c r="P6" s="104" t="s">
        <v>475</v>
      </c>
      <c r="Q6" s="104">
        <v>2.66</v>
      </c>
    </row>
    <row r="7" spans="1:17" ht="13.5">
      <c r="A7" s="143" t="s">
        <v>42</v>
      </c>
      <c r="B7" s="104">
        <v>2.75</v>
      </c>
      <c r="C7" s="155"/>
      <c r="D7" s="143" t="s">
        <v>46</v>
      </c>
      <c r="E7" s="155">
        <v>2.8</v>
      </c>
      <c r="F7" s="155"/>
      <c r="G7" s="144" t="s">
        <v>372</v>
      </c>
      <c r="H7" s="142">
        <v>2.49</v>
      </c>
      <c r="J7" s="144" t="s">
        <v>395</v>
      </c>
      <c r="K7" s="156">
        <v>2.92</v>
      </c>
      <c r="M7" s="104" t="s">
        <v>515</v>
      </c>
      <c r="N7" s="104">
        <v>2.5</v>
      </c>
      <c r="P7" s="104" t="s">
        <v>507</v>
      </c>
      <c r="Q7" s="104">
        <v>2.64</v>
      </c>
    </row>
    <row r="8" spans="1:17" ht="13.5">
      <c r="A8" s="143" t="s">
        <v>57</v>
      </c>
      <c r="B8" s="104">
        <v>2.71</v>
      </c>
      <c r="C8" s="155"/>
      <c r="D8" s="143" t="s">
        <v>63</v>
      </c>
      <c r="E8" s="155">
        <v>2.77</v>
      </c>
      <c r="F8" s="155"/>
      <c r="G8" s="144" t="s">
        <v>394</v>
      </c>
      <c r="H8" s="142">
        <v>2.45</v>
      </c>
      <c r="J8" s="144" t="s">
        <v>383</v>
      </c>
      <c r="K8" s="156">
        <v>2.72</v>
      </c>
      <c r="M8" s="104" t="s">
        <v>477</v>
      </c>
      <c r="N8" s="104">
        <v>2.48</v>
      </c>
      <c r="P8" s="104" t="s">
        <v>471</v>
      </c>
      <c r="Q8" s="104">
        <v>2.56</v>
      </c>
    </row>
    <row r="9" spans="1:17" ht="13.5">
      <c r="A9" s="143" t="s">
        <v>56</v>
      </c>
      <c r="B9" s="104">
        <v>2.52</v>
      </c>
      <c r="C9" s="155"/>
      <c r="D9" s="143" t="s">
        <v>59</v>
      </c>
      <c r="E9" s="155">
        <v>2.76</v>
      </c>
      <c r="F9" s="155"/>
      <c r="G9" s="144" t="s">
        <v>374</v>
      </c>
      <c r="H9" s="142">
        <v>2.34</v>
      </c>
      <c r="J9" s="144" t="s">
        <v>373</v>
      </c>
      <c r="K9" s="156">
        <v>2.7</v>
      </c>
      <c r="M9" s="104" t="s">
        <v>513</v>
      </c>
      <c r="N9" s="104">
        <v>2.37</v>
      </c>
      <c r="P9" s="104" t="s">
        <v>502</v>
      </c>
      <c r="Q9" s="104">
        <v>2.56</v>
      </c>
    </row>
    <row r="10" spans="1:17" ht="13.5">
      <c r="A10" s="143" t="s">
        <v>63</v>
      </c>
      <c r="B10" s="104">
        <v>2.5</v>
      </c>
      <c r="C10" s="155"/>
      <c r="D10" s="143" t="s">
        <v>57</v>
      </c>
      <c r="E10" s="155">
        <v>2.71</v>
      </c>
      <c r="F10" s="155"/>
      <c r="G10" s="144" t="s">
        <v>398</v>
      </c>
      <c r="H10" s="142">
        <v>2.33</v>
      </c>
      <c r="J10" s="144" t="s">
        <v>387</v>
      </c>
      <c r="K10" s="156">
        <v>2.62</v>
      </c>
      <c r="M10" s="104" t="s">
        <v>473</v>
      </c>
      <c r="N10" s="104">
        <v>2.35</v>
      </c>
      <c r="P10" s="104" t="s">
        <v>476</v>
      </c>
      <c r="Q10" s="104">
        <v>2.49</v>
      </c>
    </row>
    <row r="11" spans="1:17" ht="13.5">
      <c r="A11" s="143" t="s">
        <v>55</v>
      </c>
      <c r="B11" s="104">
        <v>2.47</v>
      </c>
      <c r="C11" s="155"/>
      <c r="D11" s="143" t="s">
        <v>52</v>
      </c>
      <c r="E11" s="155">
        <v>2.53</v>
      </c>
      <c r="F11" s="155"/>
      <c r="G11" s="144" t="s">
        <v>390</v>
      </c>
      <c r="H11" s="142">
        <v>2.27</v>
      </c>
      <c r="J11" s="144" t="s">
        <v>394</v>
      </c>
      <c r="K11" s="156">
        <v>2.54</v>
      </c>
      <c r="M11" s="104" t="s">
        <v>517</v>
      </c>
      <c r="N11" s="104">
        <v>2.31</v>
      </c>
      <c r="P11" s="104" t="s">
        <v>487</v>
      </c>
      <c r="Q11" s="104">
        <v>2.44</v>
      </c>
    </row>
    <row r="12" spans="1:17" ht="13.5">
      <c r="A12" s="143" t="s">
        <v>40</v>
      </c>
      <c r="B12" s="104">
        <v>2.47</v>
      </c>
      <c r="C12" s="155"/>
      <c r="D12" s="143" t="s">
        <v>66</v>
      </c>
      <c r="E12" s="155">
        <v>2.46</v>
      </c>
      <c r="F12" s="155"/>
      <c r="G12" s="144" t="s">
        <v>381</v>
      </c>
      <c r="H12" s="142">
        <v>2.24</v>
      </c>
      <c r="J12" s="144" t="s">
        <v>398</v>
      </c>
      <c r="K12" s="156">
        <v>2.53</v>
      </c>
      <c r="M12" s="104" t="s">
        <v>475</v>
      </c>
      <c r="N12" s="104">
        <v>2.31</v>
      </c>
      <c r="P12" s="104" t="s">
        <v>512</v>
      </c>
      <c r="Q12" s="104">
        <v>2.21</v>
      </c>
    </row>
    <row r="13" spans="1:17" ht="13.5">
      <c r="A13" s="143" t="s">
        <v>50</v>
      </c>
      <c r="B13" s="104">
        <v>2.41</v>
      </c>
      <c r="C13" s="155"/>
      <c r="D13" s="143" t="s">
        <v>35</v>
      </c>
      <c r="E13" s="155">
        <v>2.44</v>
      </c>
      <c r="F13" s="155"/>
      <c r="G13" s="144" t="s">
        <v>368</v>
      </c>
      <c r="H13" s="142">
        <v>2.21</v>
      </c>
      <c r="J13" s="144" t="s">
        <v>368</v>
      </c>
      <c r="K13" s="156">
        <v>2.48</v>
      </c>
      <c r="M13" s="104" t="s">
        <v>490</v>
      </c>
      <c r="N13" s="104">
        <v>2.23</v>
      </c>
      <c r="P13" s="104" t="s">
        <v>504</v>
      </c>
      <c r="Q13" s="104">
        <v>2.15</v>
      </c>
    </row>
    <row r="14" spans="1:17" ht="13.5">
      <c r="A14" s="143" t="s">
        <v>41</v>
      </c>
      <c r="B14" s="104">
        <v>2.36</v>
      </c>
      <c r="C14" s="155"/>
      <c r="D14" s="143" t="s">
        <v>38</v>
      </c>
      <c r="E14" s="155">
        <v>2.44</v>
      </c>
      <c r="F14" s="155"/>
      <c r="G14" s="144" t="s">
        <v>387</v>
      </c>
      <c r="H14" s="142">
        <v>2.2</v>
      </c>
      <c r="J14" s="144" t="s">
        <v>393</v>
      </c>
      <c r="K14" s="156">
        <v>2.44</v>
      </c>
      <c r="M14" s="104" t="s">
        <v>511</v>
      </c>
      <c r="N14" s="104">
        <v>2.14</v>
      </c>
      <c r="P14" s="104" t="s">
        <v>508</v>
      </c>
      <c r="Q14" s="104">
        <v>2.15</v>
      </c>
    </row>
    <row r="15" spans="1:17" ht="13.5">
      <c r="A15" s="143" t="s">
        <v>61</v>
      </c>
      <c r="B15" s="104">
        <v>2.31</v>
      </c>
      <c r="C15" s="155"/>
      <c r="D15" s="143" t="s">
        <v>42</v>
      </c>
      <c r="E15" s="155">
        <v>2.42</v>
      </c>
      <c r="F15" s="155"/>
      <c r="G15" s="144" t="s">
        <v>402</v>
      </c>
      <c r="H15" s="142">
        <v>2.19</v>
      </c>
      <c r="J15" s="144" t="s">
        <v>385</v>
      </c>
      <c r="K15" s="156">
        <v>2.39</v>
      </c>
      <c r="M15" s="104" t="s">
        <v>484</v>
      </c>
      <c r="N15" s="104">
        <v>2.13</v>
      </c>
      <c r="P15" s="104" t="s">
        <v>489</v>
      </c>
      <c r="Q15" s="104">
        <v>2.11</v>
      </c>
    </row>
    <row r="16" spans="1:17" ht="13.5">
      <c r="A16" s="143" t="s">
        <v>35</v>
      </c>
      <c r="B16" s="104">
        <v>2.27</v>
      </c>
      <c r="C16" s="155"/>
      <c r="D16" s="143" t="s">
        <v>48</v>
      </c>
      <c r="E16" s="155">
        <v>2.3</v>
      </c>
      <c r="F16" s="155"/>
      <c r="G16" s="144" t="s">
        <v>371</v>
      </c>
      <c r="H16" s="142">
        <v>2.13</v>
      </c>
      <c r="J16" s="144" t="s">
        <v>378</v>
      </c>
      <c r="K16" s="156">
        <v>2.37</v>
      </c>
      <c r="M16" s="104" t="s">
        <v>486</v>
      </c>
      <c r="N16" s="104">
        <v>2.13</v>
      </c>
      <c r="P16" s="104" t="s">
        <v>488</v>
      </c>
      <c r="Q16" s="104">
        <v>2.06</v>
      </c>
    </row>
    <row r="17" spans="1:17" ht="13.5">
      <c r="A17" s="143" t="s">
        <v>52</v>
      </c>
      <c r="B17" s="104">
        <v>2.26</v>
      </c>
      <c r="C17" s="155"/>
      <c r="D17" s="143" t="s">
        <v>62</v>
      </c>
      <c r="E17" s="155">
        <v>2.13</v>
      </c>
      <c r="F17" s="155"/>
      <c r="G17" s="144" t="s">
        <v>373</v>
      </c>
      <c r="H17" s="142">
        <v>2.13</v>
      </c>
      <c r="J17" s="144" t="s">
        <v>379</v>
      </c>
      <c r="K17" s="156">
        <v>2.25</v>
      </c>
      <c r="M17" s="104" t="s">
        <v>500</v>
      </c>
      <c r="N17" s="104">
        <v>2.13</v>
      </c>
      <c r="P17" s="104" t="s">
        <v>514</v>
      </c>
      <c r="Q17" s="104">
        <v>1.97</v>
      </c>
    </row>
    <row r="18" spans="1:17" ht="13.5">
      <c r="A18" s="143" t="s">
        <v>46</v>
      </c>
      <c r="B18" s="104">
        <v>2.19</v>
      </c>
      <c r="C18" s="155"/>
      <c r="D18" s="143" t="s">
        <v>47</v>
      </c>
      <c r="E18" s="155">
        <v>2.04</v>
      </c>
      <c r="F18" s="155"/>
      <c r="G18" s="144" t="s">
        <v>377</v>
      </c>
      <c r="H18" s="142">
        <v>2.05</v>
      </c>
      <c r="J18" s="144" t="s">
        <v>388</v>
      </c>
      <c r="K18" s="156">
        <v>2.22</v>
      </c>
      <c r="M18" s="104" t="s">
        <v>471</v>
      </c>
      <c r="N18" s="104">
        <v>2.12</v>
      </c>
      <c r="P18" s="104" t="s">
        <v>479</v>
      </c>
      <c r="Q18" s="104">
        <v>1.88</v>
      </c>
    </row>
    <row r="19" spans="1:17" ht="13.5">
      <c r="A19" s="143" t="s">
        <v>59</v>
      </c>
      <c r="B19" s="104">
        <v>2.18</v>
      </c>
      <c r="C19" s="155"/>
      <c r="D19" s="143" t="s">
        <v>32</v>
      </c>
      <c r="E19" s="155">
        <v>2.03</v>
      </c>
      <c r="F19" s="155"/>
      <c r="G19" s="144" t="s">
        <v>385</v>
      </c>
      <c r="H19" s="142">
        <v>2.05</v>
      </c>
      <c r="J19" s="144" t="s">
        <v>370</v>
      </c>
      <c r="K19" s="156">
        <v>2.2</v>
      </c>
      <c r="M19" s="104" t="s">
        <v>487</v>
      </c>
      <c r="N19" s="104">
        <v>2.07</v>
      </c>
      <c r="P19" s="104" t="s">
        <v>503</v>
      </c>
      <c r="Q19" s="104">
        <v>1.85</v>
      </c>
    </row>
    <row r="20" spans="1:17" ht="13.5">
      <c r="A20" s="143" t="s">
        <v>37</v>
      </c>
      <c r="B20" s="104">
        <v>2.17</v>
      </c>
      <c r="C20" s="155"/>
      <c r="D20" s="143" t="s">
        <v>54</v>
      </c>
      <c r="E20" s="155">
        <v>2</v>
      </c>
      <c r="F20" s="155"/>
      <c r="G20" s="144" t="s">
        <v>386</v>
      </c>
      <c r="H20" s="142">
        <v>2.04</v>
      </c>
      <c r="J20" s="144" t="s">
        <v>389</v>
      </c>
      <c r="K20" s="156">
        <v>2.12</v>
      </c>
      <c r="M20" s="104" t="s">
        <v>479</v>
      </c>
      <c r="N20" s="104">
        <v>2.03</v>
      </c>
      <c r="P20" s="104" t="s">
        <v>473</v>
      </c>
      <c r="Q20" s="104">
        <v>1.79</v>
      </c>
    </row>
    <row r="21" spans="1:17" ht="13.5">
      <c r="A21" s="143" t="s">
        <v>38</v>
      </c>
      <c r="B21" s="104">
        <v>2.15</v>
      </c>
      <c r="C21" s="155"/>
      <c r="D21" s="143" t="s">
        <v>27</v>
      </c>
      <c r="E21" s="155">
        <v>1.96</v>
      </c>
      <c r="F21" s="155"/>
      <c r="G21" s="144" t="s">
        <v>375</v>
      </c>
      <c r="H21" s="142">
        <v>1.93</v>
      </c>
      <c r="J21" s="144" t="s">
        <v>402</v>
      </c>
      <c r="K21" s="156">
        <v>2.08</v>
      </c>
      <c r="M21" s="104" t="s">
        <v>507</v>
      </c>
      <c r="N21" s="104">
        <v>2.02</v>
      </c>
      <c r="P21" s="104" t="s">
        <v>478</v>
      </c>
      <c r="Q21" s="104">
        <v>1.79</v>
      </c>
    </row>
    <row r="22" spans="1:17" ht="13.5">
      <c r="A22" s="143" t="s">
        <v>45</v>
      </c>
      <c r="B22" s="104">
        <v>2.13</v>
      </c>
      <c r="C22" s="155"/>
      <c r="D22" s="143" t="s">
        <v>41</v>
      </c>
      <c r="E22" s="155">
        <v>1.95</v>
      </c>
      <c r="F22" s="155"/>
      <c r="G22" s="144" t="s">
        <v>366</v>
      </c>
      <c r="H22" s="142">
        <v>1.89</v>
      </c>
      <c r="J22" s="144" t="s">
        <v>399</v>
      </c>
      <c r="K22" s="156">
        <v>2.06</v>
      </c>
      <c r="M22" s="104" t="s">
        <v>489</v>
      </c>
      <c r="N22" s="104">
        <v>1.96</v>
      </c>
      <c r="P22" s="104" t="s">
        <v>493</v>
      </c>
      <c r="Q22" s="104">
        <v>1.78</v>
      </c>
    </row>
    <row r="23" spans="1:17" ht="13.5">
      <c r="A23" s="143" t="s">
        <v>44</v>
      </c>
      <c r="B23" s="104">
        <v>2.09</v>
      </c>
      <c r="C23" s="155"/>
      <c r="D23" s="143" t="s">
        <v>58</v>
      </c>
      <c r="E23" s="155">
        <v>1.95</v>
      </c>
      <c r="F23" s="155"/>
      <c r="G23" s="144" t="s">
        <v>403</v>
      </c>
      <c r="H23" s="142">
        <v>1.88</v>
      </c>
      <c r="J23" s="144" t="s">
        <v>390</v>
      </c>
      <c r="K23" s="156">
        <v>2.04</v>
      </c>
      <c r="M23" s="104" t="s">
        <v>478</v>
      </c>
      <c r="N23" s="104">
        <v>1.89</v>
      </c>
      <c r="P23" s="104" t="s">
        <v>477</v>
      </c>
      <c r="Q23" s="104">
        <v>1.74</v>
      </c>
    </row>
    <row r="24" spans="1:17" ht="13.5">
      <c r="A24" s="143" t="s">
        <v>29</v>
      </c>
      <c r="B24" s="104">
        <v>2.05</v>
      </c>
      <c r="C24" s="155"/>
      <c r="D24" s="143" t="s">
        <v>43</v>
      </c>
      <c r="E24" s="155">
        <v>1.94</v>
      </c>
      <c r="F24" s="155"/>
      <c r="G24" s="144" t="s">
        <v>400</v>
      </c>
      <c r="H24" s="142">
        <v>1.86</v>
      </c>
      <c r="J24" s="144" t="s">
        <v>381</v>
      </c>
      <c r="K24" s="156">
        <v>1.96</v>
      </c>
      <c r="M24" s="104" t="s">
        <v>485</v>
      </c>
      <c r="N24" s="104">
        <v>1.88</v>
      </c>
      <c r="P24" s="104" t="s">
        <v>513</v>
      </c>
      <c r="Q24" s="104">
        <v>1.72</v>
      </c>
    </row>
    <row r="25" spans="1:17" ht="13.5">
      <c r="A25" s="143" t="s">
        <v>32</v>
      </c>
      <c r="B25" s="104">
        <v>2.03</v>
      </c>
      <c r="C25" s="155"/>
      <c r="D25" s="143" t="s">
        <v>65</v>
      </c>
      <c r="E25" s="155">
        <v>1.93</v>
      </c>
      <c r="F25" s="155"/>
      <c r="G25" s="144" t="s">
        <v>396</v>
      </c>
      <c r="H25" s="142">
        <v>1.85</v>
      </c>
      <c r="J25" s="144" t="s">
        <v>391</v>
      </c>
      <c r="K25" s="156">
        <v>1.95</v>
      </c>
      <c r="M25" s="104" t="s">
        <v>493</v>
      </c>
      <c r="N25" s="104">
        <v>1.88</v>
      </c>
      <c r="P25" s="104" t="s">
        <v>499</v>
      </c>
      <c r="Q25" s="104">
        <v>1.71</v>
      </c>
    </row>
    <row r="26" spans="1:17" ht="13.5">
      <c r="A26" s="143" t="s">
        <v>51</v>
      </c>
      <c r="B26" s="104">
        <v>1.97</v>
      </c>
      <c r="C26" s="155"/>
      <c r="D26" s="143" t="s">
        <v>55</v>
      </c>
      <c r="E26" s="155">
        <v>1.91</v>
      </c>
      <c r="F26" s="155"/>
      <c r="G26" s="144" t="s">
        <v>378</v>
      </c>
      <c r="H26" s="142">
        <v>1.82</v>
      </c>
      <c r="J26" s="144" t="s">
        <v>375</v>
      </c>
      <c r="K26" s="156">
        <v>1.88</v>
      </c>
      <c r="M26" s="104" t="s">
        <v>514</v>
      </c>
      <c r="N26" s="104">
        <v>1.88</v>
      </c>
      <c r="P26" s="104" t="s">
        <v>511</v>
      </c>
      <c r="Q26" s="104">
        <v>1.69</v>
      </c>
    </row>
    <row r="27" spans="1:17" ht="13.5">
      <c r="A27" s="143" t="s">
        <v>54</v>
      </c>
      <c r="B27" s="104">
        <v>1.94</v>
      </c>
      <c r="C27" s="155"/>
      <c r="D27" s="143" t="s">
        <v>56</v>
      </c>
      <c r="E27" s="155">
        <v>1.87</v>
      </c>
      <c r="F27" s="155"/>
      <c r="G27" s="144" t="s">
        <v>382</v>
      </c>
      <c r="H27" s="142">
        <v>1.79</v>
      </c>
      <c r="J27" s="144" t="s">
        <v>380</v>
      </c>
      <c r="K27" s="156">
        <v>1.88</v>
      </c>
      <c r="M27" s="104" t="s">
        <v>503</v>
      </c>
      <c r="N27" s="104">
        <v>1.85</v>
      </c>
      <c r="P27" s="104" t="s">
        <v>509</v>
      </c>
      <c r="Q27" s="104">
        <v>1.63</v>
      </c>
    </row>
    <row r="28" spans="1:17" ht="13.5">
      <c r="A28" s="143" t="s">
        <v>68</v>
      </c>
      <c r="B28" s="104">
        <v>1.93</v>
      </c>
      <c r="C28" s="155"/>
      <c r="D28" s="143" t="s">
        <v>40</v>
      </c>
      <c r="E28" s="155">
        <v>1.8</v>
      </c>
      <c r="F28" s="155"/>
      <c r="G28" s="144" t="s">
        <v>389</v>
      </c>
      <c r="H28" s="142">
        <v>1.71</v>
      </c>
      <c r="J28" s="144" t="s">
        <v>364</v>
      </c>
      <c r="K28" s="156">
        <v>1.81</v>
      </c>
      <c r="M28" s="104" t="s">
        <v>512</v>
      </c>
      <c r="N28" s="104">
        <v>1.83</v>
      </c>
      <c r="P28" s="104" t="s">
        <v>32</v>
      </c>
      <c r="Q28" s="104">
        <v>1.59</v>
      </c>
    </row>
    <row r="29" spans="1:17" ht="13.5">
      <c r="A29" s="143" t="s">
        <v>36</v>
      </c>
      <c r="B29" s="104">
        <v>1.92</v>
      </c>
      <c r="C29" s="155"/>
      <c r="D29" s="143" t="s">
        <v>67</v>
      </c>
      <c r="E29" s="155">
        <v>1.79</v>
      </c>
      <c r="F29" s="155"/>
      <c r="G29" s="144" t="s">
        <v>404</v>
      </c>
      <c r="H29" s="142">
        <v>1.7</v>
      </c>
      <c r="J29" s="144" t="s">
        <v>376</v>
      </c>
      <c r="K29" s="156">
        <v>1.8</v>
      </c>
      <c r="M29" s="104" t="s">
        <v>516</v>
      </c>
      <c r="N29" s="104">
        <v>1.81</v>
      </c>
      <c r="P29" s="104" t="s">
        <v>484</v>
      </c>
      <c r="Q29" s="104">
        <v>1.57</v>
      </c>
    </row>
    <row r="30" spans="1:17" ht="13.5">
      <c r="A30" s="143" t="s">
        <v>43</v>
      </c>
      <c r="B30" s="104">
        <v>1.88</v>
      </c>
      <c r="C30" s="155"/>
      <c r="D30" s="143" t="s">
        <v>36</v>
      </c>
      <c r="E30" s="155">
        <v>1.78</v>
      </c>
      <c r="F30" s="155"/>
      <c r="G30" s="144" t="s">
        <v>380</v>
      </c>
      <c r="H30" s="142">
        <v>1.66</v>
      </c>
      <c r="J30" s="144" t="s">
        <v>401</v>
      </c>
      <c r="K30" s="156">
        <v>1.79</v>
      </c>
      <c r="M30" s="104" t="s">
        <v>506</v>
      </c>
      <c r="N30" s="104">
        <v>1.75</v>
      </c>
      <c r="P30" s="104" t="s">
        <v>506</v>
      </c>
      <c r="Q30" s="104">
        <v>1.56</v>
      </c>
    </row>
    <row r="31" spans="1:17" ht="13.5">
      <c r="A31" s="143" t="s">
        <v>71</v>
      </c>
      <c r="B31" s="104">
        <v>1.87</v>
      </c>
      <c r="C31" s="155"/>
      <c r="D31" s="143" t="s">
        <v>53</v>
      </c>
      <c r="E31" s="155">
        <v>1.73</v>
      </c>
      <c r="F31" s="155"/>
      <c r="G31" s="144" t="s">
        <v>370</v>
      </c>
      <c r="H31" s="142">
        <v>1.64</v>
      </c>
      <c r="J31" s="144" t="s">
        <v>365</v>
      </c>
      <c r="K31" s="156">
        <v>1.74</v>
      </c>
      <c r="M31" s="104" t="s">
        <v>508</v>
      </c>
      <c r="N31" s="104">
        <v>1.75</v>
      </c>
      <c r="P31" s="104" t="s">
        <v>492</v>
      </c>
      <c r="Q31" s="104">
        <v>1.55</v>
      </c>
    </row>
    <row r="32" spans="1:17" ht="13.5">
      <c r="A32" s="143" t="s">
        <v>66</v>
      </c>
      <c r="B32" s="104">
        <v>1.84</v>
      </c>
      <c r="C32" s="155"/>
      <c r="D32" s="143" t="s">
        <v>71</v>
      </c>
      <c r="E32" s="155">
        <v>1.7</v>
      </c>
      <c r="F32" s="155"/>
      <c r="G32" s="144" t="s">
        <v>379</v>
      </c>
      <c r="H32" s="142">
        <v>1.63</v>
      </c>
      <c r="J32" s="144" t="s">
        <v>377</v>
      </c>
      <c r="K32" s="156">
        <v>1.72</v>
      </c>
      <c r="M32" s="104" t="s">
        <v>488</v>
      </c>
      <c r="N32" s="104">
        <v>1.71</v>
      </c>
      <c r="P32" s="104" t="s">
        <v>515</v>
      </c>
      <c r="Q32" s="104">
        <v>1.54</v>
      </c>
    </row>
    <row r="33" spans="1:17" ht="13.5">
      <c r="A33" s="143" t="s">
        <v>34</v>
      </c>
      <c r="B33" s="104">
        <v>1.78</v>
      </c>
      <c r="C33" s="155"/>
      <c r="D33" s="143" t="s">
        <v>44</v>
      </c>
      <c r="E33" s="155">
        <v>1.69</v>
      </c>
      <c r="F33" s="155"/>
      <c r="G33" s="144" t="s">
        <v>367</v>
      </c>
      <c r="H33" s="142">
        <v>1.56</v>
      </c>
      <c r="J33" s="144" t="s">
        <v>371</v>
      </c>
      <c r="K33" s="156">
        <v>1.7</v>
      </c>
      <c r="M33" s="104" t="s">
        <v>495</v>
      </c>
      <c r="N33" s="104">
        <v>1.68</v>
      </c>
      <c r="P33" s="104" t="s">
        <v>497</v>
      </c>
      <c r="Q33" s="104">
        <v>1.42</v>
      </c>
    </row>
    <row r="34" spans="1:17" ht="13.5">
      <c r="A34" s="143" t="s">
        <v>48</v>
      </c>
      <c r="B34" s="104">
        <v>1.77</v>
      </c>
      <c r="C34" s="155"/>
      <c r="D34" s="143" t="s">
        <v>45</v>
      </c>
      <c r="E34" s="155">
        <v>1.68</v>
      </c>
      <c r="F34" s="155"/>
      <c r="G34" s="144" t="s">
        <v>393</v>
      </c>
      <c r="H34" s="142">
        <v>1.49</v>
      </c>
      <c r="J34" s="144" t="s">
        <v>403</v>
      </c>
      <c r="K34" s="156">
        <v>1.7</v>
      </c>
      <c r="M34" s="104" t="s">
        <v>32</v>
      </c>
      <c r="N34" s="104">
        <v>1.65</v>
      </c>
      <c r="P34" s="104" t="s">
        <v>498</v>
      </c>
      <c r="Q34" s="104">
        <v>1.4</v>
      </c>
    </row>
    <row r="35" spans="1:17" ht="13.5">
      <c r="A35" s="143" t="s">
        <v>27</v>
      </c>
      <c r="B35" s="104">
        <v>1.72</v>
      </c>
      <c r="C35" s="155"/>
      <c r="D35" s="143" t="s">
        <v>49</v>
      </c>
      <c r="E35" s="155">
        <v>1.68</v>
      </c>
      <c r="F35" s="155"/>
      <c r="G35" s="144" t="s">
        <v>363</v>
      </c>
      <c r="H35" s="142">
        <v>1.45</v>
      </c>
      <c r="J35" s="144" t="s">
        <v>384</v>
      </c>
      <c r="K35" s="156">
        <v>1.68</v>
      </c>
      <c r="M35" s="104" t="s">
        <v>497</v>
      </c>
      <c r="N35" s="104">
        <v>1.65</v>
      </c>
      <c r="P35" s="104" t="s">
        <v>501</v>
      </c>
      <c r="Q35" s="104">
        <v>1.35</v>
      </c>
    </row>
    <row r="36" spans="1:17" ht="13.5">
      <c r="A36" s="143" t="s">
        <v>62</v>
      </c>
      <c r="B36" s="104">
        <v>1.65</v>
      </c>
      <c r="C36" s="155"/>
      <c r="D36" s="143" t="s">
        <v>34</v>
      </c>
      <c r="E36" s="155">
        <v>1.62</v>
      </c>
      <c r="F36" s="155"/>
      <c r="G36" s="144" t="s">
        <v>364</v>
      </c>
      <c r="H36" s="142">
        <v>1.45</v>
      </c>
      <c r="J36" s="144" t="s">
        <v>382</v>
      </c>
      <c r="K36" s="156">
        <v>1.66</v>
      </c>
      <c r="M36" s="104" t="s">
        <v>498</v>
      </c>
      <c r="N36" s="104">
        <v>1.61</v>
      </c>
      <c r="P36" s="104" t="s">
        <v>495</v>
      </c>
      <c r="Q36" s="104">
        <v>1.33</v>
      </c>
    </row>
    <row r="37" spans="1:17" ht="13.5">
      <c r="A37" s="143" t="s">
        <v>49</v>
      </c>
      <c r="B37" s="104">
        <v>1.64</v>
      </c>
      <c r="C37" s="155"/>
      <c r="D37" s="143" t="s">
        <v>29</v>
      </c>
      <c r="E37" s="155">
        <v>1.61</v>
      </c>
      <c r="F37" s="155"/>
      <c r="G37" s="144" t="s">
        <v>360</v>
      </c>
      <c r="H37" s="142">
        <v>1.31</v>
      </c>
      <c r="J37" s="144" t="s">
        <v>367</v>
      </c>
      <c r="K37" s="156">
        <v>1.6</v>
      </c>
      <c r="M37" s="104" t="s">
        <v>509</v>
      </c>
      <c r="N37" s="104">
        <v>1.55</v>
      </c>
      <c r="P37" s="104" t="s">
        <v>480</v>
      </c>
      <c r="Q37" s="104">
        <v>1.32</v>
      </c>
    </row>
    <row r="38" spans="1:17" ht="13.5">
      <c r="A38" s="143" t="s">
        <v>70</v>
      </c>
      <c r="B38" s="104">
        <v>1.57</v>
      </c>
      <c r="C38" s="155"/>
      <c r="D38" s="143" t="s">
        <v>37</v>
      </c>
      <c r="E38" s="155">
        <v>1.57</v>
      </c>
      <c r="F38" s="155"/>
      <c r="G38" s="144" t="s">
        <v>365</v>
      </c>
      <c r="H38" s="142">
        <v>1.24</v>
      </c>
      <c r="J38" s="144" t="s">
        <v>397</v>
      </c>
      <c r="K38" s="156">
        <v>1.6</v>
      </c>
      <c r="M38" s="104" t="s">
        <v>499</v>
      </c>
      <c r="N38" s="104">
        <v>1.51</v>
      </c>
      <c r="P38" s="104" t="s">
        <v>481</v>
      </c>
      <c r="Q38" s="104">
        <v>1.29</v>
      </c>
    </row>
    <row r="39" spans="1:17" ht="13.5">
      <c r="A39" s="143" t="s">
        <v>30</v>
      </c>
      <c r="B39" s="104">
        <v>1.52</v>
      </c>
      <c r="C39" s="155"/>
      <c r="D39" s="143" t="s">
        <v>68</v>
      </c>
      <c r="E39" s="155">
        <v>1.57</v>
      </c>
      <c r="F39" s="155"/>
      <c r="G39" s="144" t="s">
        <v>361</v>
      </c>
      <c r="H39" s="142">
        <v>1.23</v>
      </c>
      <c r="J39" s="144" t="s">
        <v>363</v>
      </c>
      <c r="K39" s="156">
        <v>1.57</v>
      </c>
      <c r="M39" s="104" t="s">
        <v>492</v>
      </c>
      <c r="N39" s="104">
        <v>1.46</v>
      </c>
      <c r="P39" s="104" t="s">
        <v>486</v>
      </c>
      <c r="Q39" s="104">
        <v>1.28</v>
      </c>
    </row>
    <row r="40" spans="1:17" ht="13.5">
      <c r="A40" s="143" t="s">
        <v>65</v>
      </c>
      <c r="B40" s="104">
        <v>1.48</v>
      </c>
      <c r="C40" s="155"/>
      <c r="D40" s="143" t="s">
        <v>31</v>
      </c>
      <c r="E40" s="155">
        <v>1.55</v>
      </c>
      <c r="F40" s="155"/>
      <c r="G40" s="144" t="s">
        <v>397</v>
      </c>
      <c r="H40" s="142">
        <v>1.17</v>
      </c>
      <c r="J40" s="144" t="s">
        <v>366</v>
      </c>
      <c r="K40" s="156">
        <v>1.56</v>
      </c>
      <c r="M40" s="104" t="s">
        <v>494</v>
      </c>
      <c r="N40" s="104">
        <v>1.39</v>
      </c>
      <c r="P40" s="104" t="s">
        <v>494</v>
      </c>
      <c r="Q40" s="104">
        <v>1.24</v>
      </c>
    </row>
    <row r="41" spans="1:17" ht="13.5">
      <c r="A41" s="143" t="s">
        <v>33</v>
      </c>
      <c r="B41" s="104">
        <v>1.46</v>
      </c>
      <c r="C41" s="155"/>
      <c r="D41" s="143" t="s">
        <v>30</v>
      </c>
      <c r="E41" s="155">
        <v>1.5</v>
      </c>
      <c r="F41" s="155"/>
      <c r="G41" s="144" t="s">
        <v>405</v>
      </c>
      <c r="H41" s="142">
        <v>1.14</v>
      </c>
      <c r="J41" s="144" t="s">
        <v>386</v>
      </c>
      <c r="K41" s="156">
        <v>1.53</v>
      </c>
      <c r="M41" s="104" t="s">
        <v>496</v>
      </c>
      <c r="N41" s="104">
        <v>1.34</v>
      </c>
      <c r="P41" s="104" t="s">
        <v>505</v>
      </c>
      <c r="Q41" s="104">
        <v>1.23</v>
      </c>
    </row>
    <row r="42" spans="1:17" ht="13.5">
      <c r="A42" s="143" t="s">
        <v>64</v>
      </c>
      <c r="B42" s="104">
        <v>1.41</v>
      </c>
      <c r="C42" s="155"/>
      <c r="D42" s="143" t="s">
        <v>61</v>
      </c>
      <c r="E42" s="155">
        <v>1.48</v>
      </c>
      <c r="F42" s="155"/>
      <c r="G42" s="144" t="s">
        <v>362</v>
      </c>
      <c r="H42" s="142">
        <v>1.13</v>
      </c>
      <c r="J42" s="144" t="s">
        <v>400</v>
      </c>
      <c r="K42" s="156">
        <v>1.47</v>
      </c>
      <c r="M42" s="104" t="s">
        <v>481</v>
      </c>
      <c r="N42" s="104">
        <v>1.28</v>
      </c>
      <c r="P42" s="104" t="s">
        <v>491</v>
      </c>
      <c r="Q42" s="104">
        <v>1.22</v>
      </c>
    </row>
    <row r="43" spans="1:17" ht="13.5">
      <c r="A43" s="143" t="s">
        <v>31</v>
      </c>
      <c r="B43" s="104">
        <v>1.37</v>
      </c>
      <c r="C43" s="155"/>
      <c r="D43" s="143" t="s">
        <v>64</v>
      </c>
      <c r="E43" s="155">
        <v>1.48</v>
      </c>
      <c r="F43" s="155"/>
      <c r="G43" s="144" t="s">
        <v>369</v>
      </c>
      <c r="H43" s="142">
        <v>1.06</v>
      </c>
      <c r="J43" s="144" t="s">
        <v>369</v>
      </c>
      <c r="K43" s="156">
        <v>1.43</v>
      </c>
      <c r="M43" s="104" t="s">
        <v>510</v>
      </c>
      <c r="N43" s="104">
        <v>1.26</v>
      </c>
      <c r="P43" s="104" t="s">
        <v>496</v>
      </c>
      <c r="Q43" s="104">
        <v>1.22</v>
      </c>
    </row>
    <row r="44" spans="1:17" ht="13.5">
      <c r="A44" s="143" t="s">
        <v>58</v>
      </c>
      <c r="B44" s="104">
        <v>1.27</v>
      </c>
      <c r="C44" s="155"/>
      <c r="D44" s="143" t="s">
        <v>26</v>
      </c>
      <c r="E44" s="155">
        <v>1.41</v>
      </c>
      <c r="F44" s="155"/>
      <c r="G44" s="144" t="s">
        <v>359</v>
      </c>
      <c r="H44" s="142">
        <v>1.02</v>
      </c>
      <c r="J44" s="144" t="s">
        <v>361</v>
      </c>
      <c r="K44" s="156">
        <v>1.25</v>
      </c>
      <c r="M44" s="104" t="s">
        <v>483</v>
      </c>
      <c r="N44" s="104">
        <v>1.12</v>
      </c>
      <c r="P44" s="104" t="s">
        <v>482</v>
      </c>
      <c r="Q44" s="104">
        <v>1.21</v>
      </c>
    </row>
    <row r="45" spans="1:17" ht="13.5">
      <c r="A45" s="143" t="s">
        <v>26</v>
      </c>
      <c r="B45" s="104">
        <v>1.16</v>
      </c>
      <c r="C45" s="155"/>
      <c r="D45" s="143" t="s">
        <v>33</v>
      </c>
      <c r="E45" s="155">
        <v>1.36</v>
      </c>
      <c r="F45" s="155"/>
      <c r="G45" s="144" t="s">
        <v>392</v>
      </c>
      <c r="H45" s="142">
        <v>0.96</v>
      </c>
      <c r="J45" s="144" t="s">
        <v>404</v>
      </c>
      <c r="K45" s="156">
        <v>1.22</v>
      </c>
      <c r="M45" s="104" t="s">
        <v>491</v>
      </c>
      <c r="N45" s="104">
        <v>1.11</v>
      </c>
      <c r="P45" s="104" t="s">
        <v>490</v>
      </c>
      <c r="Q45" s="104">
        <v>1.19</v>
      </c>
    </row>
    <row r="46" spans="1:17" ht="13.5">
      <c r="A46" s="143" t="s">
        <v>28</v>
      </c>
      <c r="B46" s="104">
        <v>1.1</v>
      </c>
      <c r="C46" s="155"/>
      <c r="D46" s="143" t="s">
        <v>70</v>
      </c>
      <c r="E46" s="155">
        <v>1.33</v>
      </c>
      <c r="F46" s="155"/>
      <c r="G46" s="144" t="s">
        <v>399</v>
      </c>
      <c r="H46" s="142">
        <v>0.91</v>
      </c>
      <c r="J46" s="144" t="s">
        <v>359</v>
      </c>
      <c r="K46" s="156">
        <v>1.16</v>
      </c>
      <c r="M46" s="104" t="s">
        <v>504</v>
      </c>
      <c r="N46" s="104">
        <v>1.07</v>
      </c>
      <c r="P46" s="104" t="s">
        <v>483</v>
      </c>
      <c r="Q46" s="104">
        <v>1.18</v>
      </c>
    </row>
    <row r="47" spans="1:17" ht="13.5">
      <c r="A47" s="143" t="s">
        <v>25</v>
      </c>
      <c r="B47" s="104">
        <v>1.09</v>
      </c>
      <c r="C47" s="155"/>
      <c r="D47" s="143" t="s">
        <v>51</v>
      </c>
      <c r="E47" s="155">
        <v>1.32</v>
      </c>
      <c r="F47" s="155"/>
      <c r="G47" s="144" t="s">
        <v>384</v>
      </c>
      <c r="H47" s="142">
        <v>0.86</v>
      </c>
      <c r="J47" s="144" t="s">
        <v>392</v>
      </c>
      <c r="K47" s="156">
        <v>1.1</v>
      </c>
      <c r="M47" s="104" t="s">
        <v>480</v>
      </c>
      <c r="N47" s="104">
        <v>1.03</v>
      </c>
      <c r="P47" s="104" t="s">
        <v>485</v>
      </c>
      <c r="Q47" s="104">
        <v>1.17</v>
      </c>
    </row>
    <row r="48" spans="1:17" ht="13.5">
      <c r="A48" s="143" t="s">
        <v>53</v>
      </c>
      <c r="B48" s="104">
        <v>1.04</v>
      </c>
      <c r="C48" s="155"/>
      <c r="D48" s="143" t="s">
        <v>25</v>
      </c>
      <c r="E48" s="155">
        <v>1.26</v>
      </c>
      <c r="F48" s="155"/>
      <c r="G48" s="144" t="s">
        <v>401</v>
      </c>
      <c r="H48" s="142">
        <v>0.77</v>
      </c>
      <c r="J48" s="144" t="s">
        <v>360</v>
      </c>
      <c r="K48" s="156">
        <v>1.09</v>
      </c>
      <c r="M48" s="104" t="s">
        <v>482</v>
      </c>
      <c r="N48" s="104">
        <v>0.99</v>
      </c>
      <c r="P48" s="104" t="s">
        <v>510</v>
      </c>
      <c r="Q48" s="104">
        <v>1.15</v>
      </c>
    </row>
    <row r="49" spans="1:17" ht="13.5">
      <c r="A49" s="143" t="s">
        <v>67</v>
      </c>
      <c r="B49" s="104">
        <v>1.02</v>
      </c>
      <c r="C49" s="155"/>
      <c r="D49" s="143" t="s">
        <v>28</v>
      </c>
      <c r="E49" s="155">
        <v>1.17</v>
      </c>
      <c r="F49" s="155"/>
      <c r="G49" s="144" t="s">
        <v>391</v>
      </c>
      <c r="H49" s="142">
        <v>0.63</v>
      </c>
      <c r="J49" s="144" t="s">
        <v>362</v>
      </c>
      <c r="K49" s="156">
        <v>1.05</v>
      </c>
      <c r="M49" s="104" t="s">
        <v>505</v>
      </c>
      <c r="N49" s="104">
        <v>0.61</v>
      </c>
      <c r="P49" s="104" t="s">
        <v>516</v>
      </c>
      <c r="Q49" s="104">
        <v>0.36</v>
      </c>
    </row>
    <row r="50" ht="13.5">
      <c r="B50" s="155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45"/>
  <sheetViews>
    <sheetView zoomScale="70" zoomScaleNormal="70" workbookViewId="0" topLeftCell="B1">
      <selection activeCell="H25" sqref="H25"/>
    </sheetView>
  </sheetViews>
  <sheetFormatPr defaultColWidth="9.00390625" defaultRowHeight="13.5"/>
  <cols>
    <col min="1" max="1" width="1.875" style="5" customWidth="1"/>
    <col min="2" max="2" width="6.375" style="5" bestFit="1" customWidth="1"/>
    <col min="3" max="4" width="5.125" style="5" customWidth="1"/>
    <col min="5" max="5" width="4.875" style="5" bestFit="1" customWidth="1"/>
    <col min="6" max="6" width="9.125" style="5" customWidth="1"/>
    <col min="7" max="7" width="8.875" style="5" customWidth="1"/>
    <col min="8" max="9" width="5.125" style="5" customWidth="1"/>
    <col min="10" max="10" width="4.875" style="5" bestFit="1" customWidth="1"/>
    <col min="11" max="11" width="9.125" style="5" customWidth="1"/>
    <col min="12" max="12" width="8.875" style="5" customWidth="1"/>
    <col min="13" max="14" width="5.125" style="5" customWidth="1"/>
    <col min="15" max="15" width="4.875" style="5" bestFit="1" customWidth="1"/>
    <col min="16" max="16" width="9.125" style="5" customWidth="1"/>
    <col min="17" max="17" width="8.875" style="5" customWidth="1"/>
    <col min="18" max="19" width="5.625" style="5" bestFit="1" customWidth="1"/>
    <col min="20" max="20" width="6.375" style="5" bestFit="1" customWidth="1"/>
    <col min="21" max="21" width="9.125" style="5" customWidth="1"/>
    <col min="22" max="22" width="8.875" style="5" customWidth="1"/>
    <col min="23" max="16384" width="9.00390625" style="5" customWidth="1"/>
  </cols>
  <sheetData>
    <row r="1" spans="2:25" ht="13.5"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</row>
    <row r="2" spans="2:25" ht="24" customHeight="1">
      <c r="B2" s="730" t="s">
        <v>602</v>
      </c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1"/>
      <c r="U2" s="731"/>
      <c r="V2" s="731"/>
      <c r="W2" s="731"/>
      <c r="X2" s="731"/>
      <c r="Y2" s="731"/>
    </row>
    <row r="3" spans="2:25" ht="14.25" thickBot="1"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</row>
    <row r="4" spans="2:25" ht="16.5" customHeight="1">
      <c r="B4" s="740"/>
      <c r="C4" s="747" t="s">
        <v>551</v>
      </c>
      <c r="D4" s="748"/>
      <c r="E4" s="748"/>
      <c r="F4" s="748"/>
      <c r="G4" s="749"/>
      <c r="H4" s="724" t="s">
        <v>552</v>
      </c>
      <c r="I4" s="744"/>
      <c r="J4" s="744"/>
      <c r="K4" s="744"/>
      <c r="L4" s="723"/>
      <c r="M4" s="743" t="s">
        <v>553</v>
      </c>
      <c r="N4" s="744"/>
      <c r="O4" s="745"/>
      <c r="P4" s="745"/>
      <c r="Q4" s="746"/>
      <c r="R4" s="726" t="s">
        <v>349</v>
      </c>
      <c r="S4" s="727"/>
      <c r="T4" s="727"/>
      <c r="U4" s="727"/>
      <c r="V4" s="727"/>
      <c r="W4" s="728"/>
      <c r="X4" s="728"/>
      <c r="Y4" s="729"/>
    </row>
    <row r="5" spans="2:25" ht="16.5" customHeight="1">
      <c r="B5" s="741"/>
      <c r="C5" s="736" t="s">
        <v>10</v>
      </c>
      <c r="D5" s="732" t="s">
        <v>17</v>
      </c>
      <c r="E5" s="734" t="s">
        <v>13</v>
      </c>
      <c r="F5" s="437"/>
      <c r="G5" s="438"/>
      <c r="H5" s="736" t="s">
        <v>10</v>
      </c>
      <c r="I5" s="732" t="s">
        <v>17</v>
      </c>
      <c r="J5" s="734" t="s">
        <v>13</v>
      </c>
      <c r="K5" s="437"/>
      <c r="L5" s="438"/>
      <c r="M5" s="736" t="s">
        <v>10</v>
      </c>
      <c r="N5" s="732" t="s">
        <v>18</v>
      </c>
      <c r="O5" s="734" t="s">
        <v>13</v>
      </c>
      <c r="P5" s="437"/>
      <c r="Q5" s="437"/>
      <c r="R5" s="736" t="s">
        <v>10</v>
      </c>
      <c r="S5" s="732" t="s">
        <v>16</v>
      </c>
      <c r="T5" s="738" t="s">
        <v>13</v>
      </c>
      <c r="U5" s="437"/>
      <c r="V5" s="437"/>
      <c r="W5" s="439"/>
      <c r="X5" s="439"/>
      <c r="Y5" s="440"/>
    </row>
    <row r="6" spans="2:25" ht="150" customHeight="1" thickBot="1">
      <c r="B6" s="742"/>
      <c r="C6" s="737"/>
      <c r="D6" s="733"/>
      <c r="E6" s="735"/>
      <c r="F6" s="441" t="s">
        <v>11</v>
      </c>
      <c r="G6" s="442" t="s">
        <v>12</v>
      </c>
      <c r="H6" s="737"/>
      <c r="I6" s="733"/>
      <c r="J6" s="735"/>
      <c r="K6" s="441" t="s">
        <v>11</v>
      </c>
      <c r="L6" s="442" t="s">
        <v>12</v>
      </c>
      <c r="M6" s="737"/>
      <c r="N6" s="733"/>
      <c r="O6" s="735"/>
      <c r="P6" s="441" t="s">
        <v>11</v>
      </c>
      <c r="Q6" s="443" t="s">
        <v>12</v>
      </c>
      <c r="R6" s="737"/>
      <c r="S6" s="733"/>
      <c r="T6" s="739"/>
      <c r="U6" s="441" t="s">
        <v>11</v>
      </c>
      <c r="V6" s="443" t="s">
        <v>12</v>
      </c>
      <c r="W6" s="441" t="s">
        <v>19</v>
      </c>
      <c r="X6" s="441" t="s">
        <v>14</v>
      </c>
      <c r="Y6" s="444" t="s">
        <v>15</v>
      </c>
    </row>
    <row r="7" spans="2:25" ht="27" customHeight="1" thickTop="1">
      <c r="B7" s="445" t="s">
        <v>350</v>
      </c>
      <c r="C7" s="446">
        <v>15</v>
      </c>
      <c r="D7" s="220">
        <v>0</v>
      </c>
      <c r="E7" s="220">
        <v>53</v>
      </c>
      <c r="F7" s="220">
        <v>24</v>
      </c>
      <c r="G7" s="447">
        <v>0</v>
      </c>
      <c r="H7" s="448">
        <v>19</v>
      </c>
      <c r="I7" s="220">
        <v>1</v>
      </c>
      <c r="J7" s="221">
        <v>92</v>
      </c>
      <c r="K7" s="221">
        <v>67</v>
      </c>
      <c r="L7" s="221">
        <v>4</v>
      </c>
      <c r="M7" s="219">
        <v>9</v>
      </c>
      <c r="N7" s="220">
        <v>0</v>
      </c>
      <c r="O7" s="221">
        <v>64</v>
      </c>
      <c r="P7" s="221">
        <v>25</v>
      </c>
      <c r="Q7" s="222">
        <v>0</v>
      </c>
      <c r="R7" s="449">
        <f aca="true" t="shared" si="0" ref="R7:R19">SUM(C7,H7,M7)</f>
        <v>43</v>
      </c>
      <c r="S7" s="450">
        <f aca="true" t="shared" si="1" ref="S7:S19">SUM(D7,I7,N7)</f>
        <v>1</v>
      </c>
      <c r="T7" s="220">
        <f aca="true" t="shared" si="2" ref="T7:T19">SUM(E7,J7,O7)</f>
        <v>209</v>
      </c>
      <c r="U7" s="221">
        <f aca="true" t="shared" si="3" ref="U7:U19">SUM(F7,K7,P7)</f>
        <v>116</v>
      </c>
      <c r="V7" s="221">
        <f aca="true" t="shared" si="4" ref="V7:V19">SUM(G7,L7,Q7)</f>
        <v>4</v>
      </c>
      <c r="W7" s="451">
        <f>(T7-U7)/(90-R7)</f>
        <v>1.9787234042553192</v>
      </c>
      <c r="X7" s="451">
        <f>U7/R7</f>
        <v>2.697674418604651</v>
      </c>
      <c r="Y7" s="452">
        <f>V7/S7</f>
        <v>4</v>
      </c>
    </row>
    <row r="8" spans="2:25" ht="27" customHeight="1">
      <c r="B8" s="453" t="s">
        <v>300</v>
      </c>
      <c r="C8" s="223">
        <v>15</v>
      </c>
      <c r="D8" s="224">
        <v>1</v>
      </c>
      <c r="E8" s="224">
        <v>56</v>
      </c>
      <c r="F8" s="224">
        <v>35</v>
      </c>
      <c r="G8" s="454">
        <v>2</v>
      </c>
      <c r="H8" s="455">
        <v>10</v>
      </c>
      <c r="I8" s="224">
        <v>0</v>
      </c>
      <c r="J8" s="225">
        <v>77</v>
      </c>
      <c r="K8" s="225">
        <v>32</v>
      </c>
      <c r="L8" s="225">
        <v>0</v>
      </c>
      <c r="M8" s="223">
        <v>12</v>
      </c>
      <c r="N8" s="224">
        <v>0</v>
      </c>
      <c r="O8" s="225">
        <v>59</v>
      </c>
      <c r="P8" s="225">
        <v>40</v>
      </c>
      <c r="Q8" s="226">
        <v>0</v>
      </c>
      <c r="R8" s="456">
        <f t="shared" si="0"/>
        <v>37</v>
      </c>
      <c r="S8" s="224">
        <f t="shared" si="1"/>
        <v>1</v>
      </c>
      <c r="T8" s="224">
        <f t="shared" si="2"/>
        <v>192</v>
      </c>
      <c r="U8" s="225">
        <f t="shared" si="3"/>
        <v>107</v>
      </c>
      <c r="V8" s="225">
        <f t="shared" si="4"/>
        <v>2</v>
      </c>
      <c r="W8" s="457">
        <f aca="true" t="shared" si="5" ref="W8:W18">(T8-U8)/(90-R8)</f>
        <v>1.6037735849056605</v>
      </c>
      <c r="X8" s="457">
        <f aca="true" t="shared" si="6" ref="X8:X19">U8/R8</f>
        <v>2.891891891891892</v>
      </c>
      <c r="Y8" s="458">
        <f aca="true" t="shared" si="7" ref="Y8:Y19">V8/S8</f>
        <v>2</v>
      </c>
    </row>
    <row r="9" spans="2:25" ht="27" customHeight="1">
      <c r="B9" s="453" t="s">
        <v>301</v>
      </c>
      <c r="C9" s="223">
        <v>15</v>
      </c>
      <c r="D9" s="224">
        <v>2</v>
      </c>
      <c r="E9" s="224">
        <v>54</v>
      </c>
      <c r="F9" s="224">
        <v>35</v>
      </c>
      <c r="G9" s="454">
        <v>11</v>
      </c>
      <c r="H9" s="455">
        <v>13</v>
      </c>
      <c r="I9" s="224">
        <v>2</v>
      </c>
      <c r="J9" s="225">
        <v>82</v>
      </c>
      <c r="K9" s="225">
        <v>40</v>
      </c>
      <c r="L9" s="225">
        <v>12</v>
      </c>
      <c r="M9" s="223">
        <v>23</v>
      </c>
      <c r="N9" s="224">
        <v>7</v>
      </c>
      <c r="O9" s="225">
        <v>95</v>
      </c>
      <c r="P9" s="225">
        <v>70</v>
      </c>
      <c r="Q9" s="226">
        <v>12</v>
      </c>
      <c r="R9" s="456">
        <f t="shared" si="0"/>
        <v>51</v>
      </c>
      <c r="S9" s="224">
        <f t="shared" si="1"/>
        <v>11</v>
      </c>
      <c r="T9" s="224">
        <f t="shared" si="2"/>
        <v>231</v>
      </c>
      <c r="U9" s="225">
        <f t="shared" si="3"/>
        <v>145</v>
      </c>
      <c r="V9" s="225">
        <f t="shared" si="4"/>
        <v>35</v>
      </c>
      <c r="W9" s="457">
        <f t="shared" si="5"/>
        <v>2.2051282051282053</v>
      </c>
      <c r="X9" s="457">
        <f t="shared" si="6"/>
        <v>2.843137254901961</v>
      </c>
      <c r="Y9" s="458">
        <f t="shared" si="7"/>
        <v>3.1818181818181817</v>
      </c>
    </row>
    <row r="10" spans="2:25" ht="27" customHeight="1">
      <c r="B10" s="453" t="s">
        <v>157</v>
      </c>
      <c r="C10" s="223">
        <v>21</v>
      </c>
      <c r="D10" s="224">
        <v>15</v>
      </c>
      <c r="E10" s="224">
        <v>72</v>
      </c>
      <c r="F10" s="224">
        <v>60</v>
      </c>
      <c r="G10" s="454">
        <v>44</v>
      </c>
      <c r="H10" s="455">
        <v>17</v>
      </c>
      <c r="I10" s="224">
        <v>5</v>
      </c>
      <c r="J10" s="225">
        <v>72</v>
      </c>
      <c r="K10" s="225">
        <v>50</v>
      </c>
      <c r="L10" s="225">
        <v>23</v>
      </c>
      <c r="M10" s="223">
        <v>20</v>
      </c>
      <c r="N10" s="224">
        <v>11</v>
      </c>
      <c r="O10" s="225">
        <v>56</v>
      </c>
      <c r="P10" s="225">
        <v>47</v>
      </c>
      <c r="Q10" s="226">
        <v>22</v>
      </c>
      <c r="R10" s="456">
        <f t="shared" si="0"/>
        <v>58</v>
      </c>
      <c r="S10" s="224">
        <f t="shared" si="1"/>
        <v>31</v>
      </c>
      <c r="T10" s="224">
        <f t="shared" si="2"/>
        <v>200</v>
      </c>
      <c r="U10" s="225">
        <f t="shared" si="3"/>
        <v>157</v>
      </c>
      <c r="V10" s="225">
        <f t="shared" si="4"/>
        <v>89</v>
      </c>
      <c r="W10" s="457">
        <f t="shared" si="5"/>
        <v>1.34375</v>
      </c>
      <c r="X10" s="457">
        <f t="shared" si="6"/>
        <v>2.706896551724138</v>
      </c>
      <c r="Y10" s="458">
        <f t="shared" si="7"/>
        <v>2.870967741935484</v>
      </c>
    </row>
    <row r="11" spans="2:25" ht="27" customHeight="1">
      <c r="B11" s="453" t="s">
        <v>158</v>
      </c>
      <c r="C11" s="223">
        <v>20</v>
      </c>
      <c r="D11" s="224">
        <v>10</v>
      </c>
      <c r="E11" s="224">
        <v>68</v>
      </c>
      <c r="F11" s="224">
        <v>58</v>
      </c>
      <c r="G11" s="454">
        <v>26</v>
      </c>
      <c r="H11" s="455">
        <v>5</v>
      </c>
      <c r="I11" s="224">
        <v>1</v>
      </c>
      <c r="J11" s="225">
        <v>44</v>
      </c>
      <c r="K11" s="225">
        <v>15</v>
      </c>
      <c r="L11" s="225">
        <v>6</v>
      </c>
      <c r="M11" s="223">
        <v>18</v>
      </c>
      <c r="N11" s="224">
        <v>7</v>
      </c>
      <c r="O11" s="225">
        <v>43</v>
      </c>
      <c r="P11" s="225">
        <v>33</v>
      </c>
      <c r="Q11" s="226">
        <v>10</v>
      </c>
      <c r="R11" s="456">
        <f t="shared" si="0"/>
        <v>43</v>
      </c>
      <c r="S11" s="224">
        <f t="shared" si="1"/>
        <v>18</v>
      </c>
      <c r="T11" s="224">
        <f t="shared" si="2"/>
        <v>155</v>
      </c>
      <c r="U11" s="225">
        <f t="shared" si="3"/>
        <v>106</v>
      </c>
      <c r="V11" s="225">
        <f t="shared" si="4"/>
        <v>42</v>
      </c>
      <c r="W11" s="457">
        <f t="shared" si="5"/>
        <v>1.0425531914893618</v>
      </c>
      <c r="X11" s="457">
        <f t="shared" si="6"/>
        <v>2.4651162790697674</v>
      </c>
      <c r="Y11" s="458">
        <f t="shared" si="7"/>
        <v>2.3333333333333335</v>
      </c>
    </row>
    <row r="12" spans="2:25" ht="27" customHeight="1">
      <c r="B12" s="453" t="s">
        <v>159</v>
      </c>
      <c r="C12" s="223">
        <v>10</v>
      </c>
      <c r="D12" s="224">
        <v>0</v>
      </c>
      <c r="E12" s="224">
        <v>77</v>
      </c>
      <c r="F12" s="224">
        <v>29</v>
      </c>
      <c r="G12" s="454">
        <v>0</v>
      </c>
      <c r="H12" s="455">
        <v>3</v>
      </c>
      <c r="I12" s="224">
        <v>0</v>
      </c>
      <c r="J12" s="225">
        <v>41</v>
      </c>
      <c r="K12" s="225">
        <v>5</v>
      </c>
      <c r="L12" s="225">
        <v>0</v>
      </c>
      <c r="M12" s="223">
        <v>1</v>
      </c>
      <c r="N12" s="224">
        <v>0</v>
      </c>
      <c r="O12" s="225">
        <v>43</v>
      </c>
      <c r="P12" s="225">
        <v>2</v>
      </c>
      <c r="Q12" s="226">
        <v>0</v>
      </c>
      <c r="R12" s="456">
        <f t="shared" si="0"/>
        <v>14</v>
      </c>
      <c r="S12" s="224">
        <f t="shared" si="1"/>
        <v>0</v>
      </c>
      <c r="T12" s="224">
        <f t="shared" si="2"/>
        <v>161</v>
      </c>
      <c r="U12" s="225">
        <f t="shared" si="3"/>
        <v>36</v>
      </c>
      <c r="V12" s="225">
        <f t="shared" si="4"/>
        <v>0</v>
      </c>
      <c r="W12" s="457">
        <f t="shared" si="5"/>
        <v>1.644736842105263</v>
      </c>
      <c r="X12" s="457">
        <f t="shared" si="6"/>
        <v>2.5714285714285716</v>
      </c>
      <c r="Y12" s="460" t="s">
        <v>728</v>
      </c>
    </row>
    <row r="13" spans="2:25" ht="27" customHeight="1">
      <c r="B13" s="453" t="s">
        <v>160</v>
      </c>
      <c r="C13" s="223">
        <v>0</v>
      </c>
      <c r="D13" s="224">
        <v>0</v>
      </c>
      <c r="E13" s="224">
        <v>39</v>
      </c>
      <c r="F13" s="224">
        <v>0</v>
      </c>
      <c r="G13" s="454">
        <v>0</v>
      </c>
      <c r="H13" s="455">
        <v>0</v>
      </c>
      <c r="I13" s="224">
        <v>0</v>
      </c>
      <c r="J13" s="225">
        <v>26</v>
      </c>
      <c r="K13" s="225">
        <v>0</v>
      </c>
      <c r="L13" s="225">
        <v>0</v>
      </c>
      <c r="M13" s="223">
        <v>0</v>
      </c>
      <c r="N13" s="224">
        <v>0</v>
      </c>
      <c r="O13" s="225">
        <v>28</v>
      </c>
      <c r="P13" s="225">
        <v>0</v>
      </c>
      <c r="Q13" s="226">
        <v>0</v>
      </c>
      <c r="R13" s="456">
        <f t="shared" si="0"/>
        <v>0</v>
      </c>
      <c r="S13" s="224">
        <f t="shared" si="1"/>
        <v>0</v>
      </c>
      <c r="T13" s="224">
        <f t="shared" si="2"/>
        <v>93</v>
      </c>
      <c r="U13" s="225">
        <f t="shared" si="3"/>
        <v>0</v>
      </c>
      <c r="V13" s="225">
        <f t="shared" si="4"/>
        <v>0</v>
      </c>
      <c r="W13" s="457">
        <f t="shared" si="5"/>
        <v>1.0333333333333334</v>
      </c>
      <c r="X13" s="459" t="s">
        <v>459</v>
      </c>
      <c r="Y13" s="460" t="s">
        <v>459</v>
      </c>
    </row>
    <row r="14" spans="2:25" ht="27" customHeight="1">
      <c r="B14" s="453" t="s">
        <v>161</v>
      </c>
      <c r="C14" s="223">
        <v>0</v>
      </c>
      <c r="D14" s="224">
        <v>0</v>
      </c>
      <c r="E14" s="224">
        <v>71</v>
      </c>
      <c r="F14" s="224">
        <v>0</v>
      </c>
      <c r="G14" s="454">
        <v>0</v>
      </c>
      <c r="H14" s="455">
        <v>0</v>
      </c>
      <c r="I14" s="224">
        <v>0</v>
      </c>
      <c r="J14" s="225">
        <v>52</v>
      </c>
      <c r="K14" s="225">
        <v>0</v>
      </c>
      <c r="L14" s="225">
        <v>0</v>
      </c>
      <c r="M14" s="223">
        <v>0</v>
      </c>
      <c r="N14" s="224">
        <v>0</v>
      </c>
      <c r="O14" s="225">
        <v>49</v>
      </c>
      <c r="P14" s="225">
        <v>0</v>
      </c>
      <c r="Q14" s="226">
        <v>0</v>
      </c>
      <c r="R14" s="456">
        <f t="shared" si="0"/>
        <v>0</v>
      </c>
      <c r="S14" s="224">
        <f t="shared" si="1"/>
        <v>0</v>
      </c>
      <c r="T14" s="224">
        <f t="shared" si="2"/>
        <v>172</v>
      </c>
      <c r="U14" s="225">
        <f t="shared" si="3"/>
        <v>0</v>
      </c>
      <c r="V14" s="225">
        <f t="shared" si="4"/>
        <v>0</v>
      </c>
      <c r="W14" s="457">
        <f t="shared" si="5"/>
        <v>1.9111111111111112</v>
      </c>
      <c r="X14" s="459" t="s">
        <v>459</v>
      </c>
      <c r="Y14" s="460" t="s">
        <v>459</v>
      </c>
    </row>
    <row r="15" spans="2:25" ht="27" customHeight="1">
      <c r="B15" s="453" t="s">
        <v>162</v>
      </c>
      <c r="C15" s="223">
        <v>5</v>
      </c>
      <c r="D15" s="224">
        <v>0</v>
      </c>
      <c r="E15" s="224">
        <v>40</v>
      </c>
      <c r="F15" s="224">
        <v>7</v>
      </c>
      <c r="G15" s="454">
        <v>0</v>
      </c>
      <c r="H15" s="455">
        <v>6</v>
      </c>
      <c r="I15" s="224">
        <v>0</v>
      </c>
      <c r="J15" s="225">
        <v>51</v>
      </c>
      <c r="K15" s="225">
        <v>13</v>
      </c>
      <c r="L15" s="225">
        <v>0</v>
      </c>
      <c r="M15" s="223">
        <v>3</v>
      </c>
      <c r="N15" s="224">
        <v>0</v>
      </c>
      <c r="O15" s="225">
        <v>55</v>
      </c>
      <c r="P15" s="225">
        <v>11</v>
      </c>
      <c r="Q15" s="226">
        <v>0</v>
      </c>
      <c r="R15" s="456">
        <f t="shared" si="0"/>
        <v>14</v>
      </c>
      <c r="S15" s="224">
        <f t="shared" si="1"/>
        <v>0</v>
      </c>
      <c r="T15" s="224">
        <f t="shared" si="2"/>
        <v>146</v>
      </c>
      <c r="U15" s="225">
        <f t="shared" si="3"/>
        <v>31</v>
      </c>
      <c r="V15" s="225">
        <f t="shared" si="4"/>
        <v>0</v>
      </c>
      <c r="W15" s="457">
        <f t="shared" si="5"/>
        <v>1.513157894736842</v>
      </c>
      <c r="X15" s="457">
        <f t="shared" si="6"/>
        <v>2.2142857142857144</v>
      </c>
      <c r="Y15" s="460" t="s">
        <v>459</v>
      </c>
    </row>
    <row r="16" spans="2:25" ht="27" customHeight="1">
      <c r="B16" s="453" t="s">
        <v>163</v>
      </c>
      <c r="C16" s="223">
        <v>11</v>
      </c>
      <c r="D16" s="224">
        <v>0</v>
      </c>
      <c r="E16" s="224">
        <v>48</v>
      </c>
      <c r="F16" s="224">
        <v>19</v>
      </c>
      <c r="G16" s="454">
        <v>0</v>
      </c>
      <c r="H16" s="455">
        <v>12</v>
      </c>
      <c r="I16" s="224">
        <v>0</v>
      </c>
      <c r="J16" s="225">
        <v>72</v>
      </c>
      <c r="K16" s="225">
        <v>33</v>
      </c>
      <c r="L16" s="225">
        <v>0</v>
      </c>
      <c r="M16" s="223">
        <v>16</v>
      </c>
      <c r="N16" s="224">
        <v>1</v>
      </c>
      <c r="O16" s="225">
        <v>65</v>
      </c>
      <c r="P16" s="225">
        <v>42</v>
      </c>
      <c r="Q16" s="226">
        <v>1</v>
      </c>
      <c r="R16" s="456">
        <f t="shared" si="0"/>
        <v>39</v>
      </c>
      <c r="S16" s="224">
        <f t="shared" si="1"/>
        <v>1</v>
      </c>
      <c r="T16" s="224">
        <f t="shared" si="2"/>
        <v>185</v>
      </c>
      <c r="U16" s="225">
        <f t="shared" si="3"/>
        <v>94</v>
      </c>
      <c r="V16" s="225">
        <f t="shared" si="4"/>
        <v>1</v>
      </c>
      <c r="W16" s="457">
        <f t="shared" si="5"/>
        <v>1.7843137254901962</v>
      </c>
      <c r="X16" s="457">
        <f t="shared" si="6"/>
        <v>2.41025641025641</v>
      </c>
      <c r="Y16" s="460" t="s">
        <v>459</v>
      </c>
    </row>
    <row r="17" spans="2:25" ht="27" customHeight="1">
      <c r="B17" s="453" t="s">
        <v>164</v>
      </c>
      <c r="C17" s="223">
        <v>16</v>
      </c>
      <c r="D17" s="224">
        <v>1</v>
      </c>
      <c r="E17" s="224">
        <v>57</v>
      </c>
      <c r="F17" s="224">
        <v>34</v>
      </c>
      <c r="G17" s="454">
        <v>3</v>
      </c>
      <c r="H17" s="455">
        <v>12</v>
      </c>
      <c r="I17" s="224">
        <v>0</v>
      </c>
      <c r="J17" s="225">
        <v>43</v>
      </c>
      <c r="K17" s="225">
        <v>23</v>
      </c>
      <c r="L17" s="225">
        <v>0</v>
      </c>
      <c r="M17" s="223">
        <v>27</v>
      </c>
      <c r="N17" s="224">
        <v>2</v>
      </c>
      <c r="O17" s="225">
        <v>54</v>
      </c>
      <c r="P17" s="225">
        <v>52</v>
      </c>
      <c r="Q17" s="226">
        <v>4</v>
      </c>
      <c r="R17" s="456">
        <f t="shared" si="0"/>
        <v>55</v>
      </c>
      <c r="S17" s="224">
        <f t="shared" si="1"/>
        <v>3</v>
      </c>
      <c r="T17" s="224">
        <f t="shared" si="2"/>
        <v>154</v>
      </c>
      <c r="U17" s="225">
        <f t="shared" si="3"/>
        <v>109</v>
      </c>
      <c r="V17" s="225">
        <f t="shared" si="4"/>
        <v>7</v>
      </c>
      <c r="W17" s="457">
        <f t="shared" si="5"/>
        <v>1.2857142857142858</v>
      </c>
      <c r="X17" s="457">
        <f t="shared" si="6"/>
        <v>1.981818181818182</v>
      </c>
      <c r="Y17" s="458">
        <f t="shared" si="7"/>
        <v>2.3333333333333335</v>
      </c>
    </row>
    <row r="18" spans="2:25" ht="27" customHeight="1">
      <c r="B18" s="453" t="s">
        <v>165</v>
      </c>
      <c r="C18" s="223">
        <v>15</v>
      </c>
      <c r="D18" s="224">
        <v>0</v>
      </c>
      <c r="E18" s="224">
        <v>72</v>
      </c>
      <c r="F18" s="224">
        <v>40</v>
      </c>
      <c r="G18" s="454">
        <v>0</v>
      </c>
      <c r="H18" s="455">
        <v>8</v>
      </c>
      <c r="I18" s="224">
        <v>0</v>
      </c>
      <c r="J18" s="225">
        <v>61</v>
      </c>
      <c r="K18" s="225">
        <v>21</v>
      </c>
      <c r="L18" s="225">
        <v>0</v>
      </c>
      <c r="M18" s="223">
        <v>16</v>
      </c>
      <c r="N18" s="224">
        <v>1</v>
      </c>
      <c r="O18" s="225">
        <v>61</v>
      </c>
      <c r="P18" s="225">
        <v>37</v>
      </c>
      <c r="Q18" s="226">
        <v>3</v>
      </c>
      <c r="R18" s="456">
        <f t="shared" si="0"/>
        <v>39</v>
      </c>
      <c r="S18" s="224">
        <f t="shared" si="1"/>
        <v>1</v>
      </c>
      <c r="T18" s="224">
        <f t="shared" si="2"/>
        <v>194</v>
      </c>
      <c r="U18" s="225">
        <f t="shared" si="3"/>
        <v>98</v>
      </c>
      <c r="V18" s="225">
        <f t="shared" si="4"/>
        <v>3</v>
      </c>
      <c r="W18" s="457">
        <f t="shared" si="5"/>
        <v>1.8823529411764706</v>
      </c>
      <c r="X18" s="457">
        <f t="shared" si="6"/>
        <v>2.5128205128205128</v>
      </c>
      <c r="Y18" s="460" t="s">
        <v>459</v>
      </c>
    </row>
    <row r="19" spans="2:25" ht="27" customHeight="1" thickBot="1">
      <c r="B19" s="461" t="s">
        <v>351</v>
      </c>
      <c r="C19" s="462">
        <f aca="true" t="shared" si="8" ref="C19:Q19">SUM(C7:C18)</f>
        <v>143</v>
      </c>
      <c r="D19" s="463">
        <f t="shared" si="8"/>
        <v>29</v>
      </c>
      <c r="E19" s="463">
        <f t="shared" si="8"/>
        <v>707</v>
      </c>
      <c r="F19" s="463">
        <f t="shared" si="8"/>
        <v>341</v>
      </c>
      <c r="G19" s="464">
        <f t="shared" si="8"/>
        <v>86</v>
      </c>
      <c r="H19" s="465">
        <f t="shared" si="8"/>
        <v>105</v>
      </c>
      <c r="I19" s="463">
        <f t="shared" si="8"/>
        <v>9</v>
      </c>
      <c r="J19" s="463">
        <f t="shared" si="8"/>
        <v>713</v>
      </c>
      <c r="K19" s="466">
        <f t="shared" si="8"/>
        <v>299</v>
      </c>
      <c r="L19" s="466">
        <f t="shared" si="8"/>
        <v>45</v>
      </c>
      <c r="M19" s="462">
        <f t="shared" si="8"/>
        <v>145</v>
      </c>
      <c r="N19" s="463">
        <f t="shared" si="8"/>
        <v>29</v>
      </c>
      <c r="O19" s="463">
        <f t="shared" si="8"/>
        <v>672</v>
      </c>
      <c r="P19" s="466">
        <f t="shared" si="8"/>
        <v>359</v>
      </c>
      <c r="Q19" s="467">
        <f t="shared" si="8"/>
        <v>52</v>
      </c>
      <c r="R19" s="468">
        <f t="shared" si="0"/>
        <v>393</v>
      </c>
      <c r="S19" s="463">
        <f t="shared" si="1"/>
        <v>67</v>
      </c>
      <c r="T19" s="469">
        <f t="shared" si="2"/>
        <v>2092</v>
      </c>
      <c r="U19" s="470">
        <f t="shared" si="3"/>
        <v>999</v>
      </c>
      <c r="V19" s="466">
        <f t="shared" si="4"/>
        <v>183</v>
      </c>
      <c r="W19" s="471">
        <f>(T19-U19)/(90*12-R19)</f>
        <v>1.5909752547307132</v>
      </c>
      <c r="X19" s="471">
        <f t="shared" si="6"/>
        <v>2.5419847328244276</v>
      </c>
      <c r="Y19" s="472">
        <f t="shared" si="7"/>
        <v>2.7313432835820897</v>
      </c>
    </row>
    <row r="20" spans="2:25" ht="13.5">
      <c r="B20" s="371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</row>
    <row r="21" spans="2:25" ht="13.5"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</row>
    <row r="22" spans="5:7" ht="13.5">
      <c r="E22" s="371"/>
      <c r="F22" s="371"/>
      <c r="G22" s="371"/>
    </row>
    <row r="23" spans="5:7" ht="13.5">
      <c r="E23" s="371"/>
      <c r="F23" s="371"/>
      <c r="G23" s="371"/>
    </row>
    <row r="24" spans="5:7" ht="13.5">
      <c r="E24" s="371"/>
      <c r="F24" s="371"/>
      <c r="G24" s="371"/>
    </row>
    <row r="25" spans="5:7" ht="13.5">
      <c r="E25" s="371"/>
      <c r="F25" s="371"/>
      <c r="G25" s="371"/>
    </row>
    <row r="26" spans="5:7" ht="13.5">
      <c r="E26" s="371"/>
      <c r="F26" s="371"/>
      <c r="G26" s="371"/>
    </row>
    <row r="27" spans="5:7" ht="13.5">
      <c r="E27" s="371"/>
      <c r="F27" s="371"/>
      <c r="G27" s="371"/>
    </row>
    <row r="28" spans="5:7" ht="13.5">
      <c r="E28" s="371"/>
      <c r="F28" s="371"/>
      <c r="G28" s="371"/>
    </row>
    <row r="29" spans="5:7" ht="13.5">
      <c r="E29" s="371"/>
      <c r="F29" s="371"/>
      <c r="G29" s="371"/>
    </row>
    <row r="30" spans="5:7" ht="13.5">
      <c r="E30" s="371"/>
      <c r="F30" s="371"/>
      <c r="G30" s="371"/>
    </row>
    <row r="31" spans="5:7" ht="13.5">
      <c r="E31" s="371"/>
      <c r="F31" s="371"/>
      <c r="G31" s="371"/>
    </row>
    <row r="32" spans="5:7" ht="13.5">
      <c r="E32" s="371"/>
      <c r="F32" s="371"/>
      <c r="G32" s="371"/>
    </row>
    <row r="33" spans="5:7" ht="13.5">
      <c r="E33" s="371"/>
      <c r="F33" s="371"/>
      <c r="G33" s="371"/>
    </row>
    <row r="34" spans="5:7" ht="13.5">
      <c r="E34" s="371"/>
      <c r="F34" s="371"/>
      <c r="G34" s="371"/>
    </row>
    <row r="35" spans="5:7" ht="13.5">
      <c r="E35" s="371"/>
      <c r="F35" s="371"/>
      <c r="G35" s="371"/>
    </row>
    <row r="36" spans="5:7" ht="13.5">
      <c r="E36" s="371"/>
      <c r="F36" s="371"/>
      <c r="G36" s="371"/>
    </row>
    <row r="37" spans="5:7" ht="13.5">
      <c r="E37" s="371"/>
      <c r="F37" s="371"/>
      <c r="G37" s="371"/>
    </row>
    <row r="38" spans="5:7" ht="13.5">
      <c r="E38" s="371"/>
      <c r="F38" s="371"/>
      <c r="G38" s="371"/>
    </row>
    <row r="39" spans="5:7" ht="13.5">
      <c r="E39" s="371"/>
      <c r="F39" s="371"/>
      <c r="G39" s="371"/>
    </row>
    <row r="40" spans="5:7" ht="13.5">
      <c r="E40" s="371"/>
      <c r="F40" s="371"/>
      <c r="G40" s="371"/>
    </row>
    <row r="41" spans="5:7" ht="13.5">
      <c r="E41" s="371"/>
      <c r="F41" s="371"/>
      <c r="G41" s="371"/>
    </row>
    <row r="42" spans="5:7" ht="13.5">
      <c r="E42" s="371"/>
      <c r="F42" s="371"/>
      <c r="G42" s="371"/>
    </row>
    <row r="43" spans="5:7" ht="13.5">
      <c r="E43" s="371"/>
      <c r="F43" s="371"/>
      <c r="G43" s="371"/>
    </row>
    <row r="44" spans="5:7" ht="13.5">
      <c r="E44" s="371"/>
      <c r="F44" s="371"/>
      <c r="G44" s="371"/>
    </row>
    <row r="45" spans="5:7" ht="13.5">
      <c r="E45" s="371"/>
      <c r="F45" s="371"/>
      <c r="G45" s="371"/>
    </row>
  </sheetData>
  <mergeCells count="18">
    <mergeCell ref="B4:B6"/>
    <mergeCell ref="M4:Q4"/>
    <mergeCell ref="C4:G4"/>
    <mergeCell ref="H4:L4"/>
    <mergeCell ref="C5:C6"/>
    <mergeCell ref="D5:D6"/>
    <mergeCell ref="E5:E6"/>
    <mergeCell ref="H5:H6"/>
    <mergeCell ref="R4:Y4"/>
    <mergeCell ref="B2:Y2"/>
    <mergeCell ref="I5:I6"/>
    <mergeCell ref="J5:J6"/>
    <mergeCell ref="M5:M6"/>
    <mergeCell ref="T5:T6"/>
    <mergeCell ref="N5:N6"/>
    <mergeCell ref="O5:O6"/>
    <mergeCell ref="R5:R6"/>
    <mergeCell ref="S5:S6"/>
  </mergeCells>
  <printOptions horizontalCentered="1"/>
  <pageMargins left="0.5905511811023623" right="0.5511811023622047" top="0.984251968503937" bottom="0.984251968503937" header="0.5118110236220472" footer="0.5118110236220472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53"/>
  <sheetViews>
    <sheetView workbookViewId="0" topLeftCell="C25">
      <selection activeCell="H25" sqref="H25"/>
    </sheetView>
  </sheetViews>
  <sheetFormatPr defaultColWidth="9.00390625" defaultRowHeight="13.5"/>
  <cols>
    <col min="1" max="2" width="9.00390625" style="104" customWidth="1"/>
    <col min="3" max="3" width="12.75390625" style="104" bestFit="1" customWidth="1"/>
    <col min="4" max="4" width="19.00390625" style="104" customWidth="1"/>
    <col min="5" max="5" width="9.00390625" style="104" customWidth="1"/>
    <col min="6" max="6" width="11.875" style="104" customWidth="1"/>
    <col min="7" max="7" width="9.00390625" style="104" customWidth="1"/>
    <col min="8" max="8" width="13.50390625" style="104" customWidth="1"/>
    <col min="9" max="9" width="13.875" style="326" customWidth="1"/>
    <col min="10" max="10" width="14.875" style="104" customWidth="1"/>
    <col min="11" max="11" width="9.50390625" style="104" bestFit="1" customWidth="1"/>
    <col min="12" max="16384" width="9.00390625" style="104" customWidth="1"/>
  </cols>
  <sheetData>
    <row r="1" spans="4:7" ht="13.5">
      <c r="D1" s="326" t="s">
        <v>599</v>
      </c>
      <c r="G1" s="149"/>
    </row>
    <row r="2" spans="2:5" ht="13.5">
      <c r="B2" s="104" t="s">
        <v>522</v>
      </c>
      <c r="C2" s="149" t="s">
        <v>72</v>
      </c>
      <c r="D2" s="104" t="s">
        <v>523</v>
      </c>
      <c r="E2" s="104" t="s">
        <v>524</v>
      </c>
    </row>
    <row r="3" spans="2:9" ht="13.5">
      <c r="B3" s="104" t="s">
        <v>94</v>
      </c>
      <c r="C3" s="331">
        <f aca="true" t="shared" si="0" ref="C3:C24">E3/(D3/10000)</f>
        <v>11.658894070619587</v>
      </c>
      <c r="D3" s="104">
        <v>6004</v>
      </c>
      <c r="E3" s="104">
        <v>7</v>
      </c>
      <c r="F3" s="149"/>
      <c r="I3" s="331"/>
    </row>
    <row r="4" spans="2:14" ht="14.25">
      <c r="B4" s="104" t="s">
        <v>83</v>
      </c>
      <c r="C4" s="331">
        <f t="shared" si="0"/>
        <v>10.078105316200554</v>
      </c>
      <c r="D4" s="104">
        <v>3969</v>
      </c>
      <c r="E4" s="104">
        <v>4</v>
      </c>
      <c r="F4" s="149"/>
      <c r="I4" s="331"/>
      <c r="M4" s="330"/>
      <c r="N4" s="329"/>
    </row>
    <row r="5" spans="2:14" ht="14.25">
      <c r="B5" s="104" t="s">
        <v>78</v>
      </c>
      <c r="C5" s="331">
        <f t="shared" si="0"/>
        <v>8.710801393728223</v>
      </c>
      <c r="D5" s="104">
        <v>8036</v>
      </c>
      <c r="E5" s="104">
        <v>7</v>
      </c>
      <c r="F5" s="149"/>
      <c r="I5" s="331"/>
      <c r="M5" s="330"/>
      <c r="N5" s="329"/>
    </row>
    <row r="6" spans="2:14" ht="14.25">
      <c r="B6" s="104" t="s">
        <v>90</v>
      </c>
      <c r="C6" s="331">
        <f t="shared" si="0"/>
        <v>8.049173130396605</v>
      </c>
      <c r="D6" s="104">
        <v>13666</v>
      </c>
      <c r="E6" s="104">
        <v>11</v>
      </c>
      <c r="F6" s="149"/>
      <c r="I6" s="331"/>
      <c r="M6" s="330"/>
      <c r="N6" s="329"/>
    </row>
    <row r="7" spans="2:14" ht="14.25">
      <c r="B7" s="104" t="s">
        <v>519</v>
      </c>
      <c r="C7" s="331">
        <f t="shared" si="0"/>
        <v>7.195797654169964</v>
      </c>
      <c r="D7" s="104">
        <v>41691</v>
      </c>
      <c r="E7" s="104">
        <v>30</v>
      </c>
      <c r="F7" s="149"/>
      <c r="I7" s="331"/>
      <c r="M7" s="330"/>
      <c r="N7" s="329"/>
    </row>
    <row r="8" spans="2:14" ht="14.25">
      <c r="B8" s="104" t="s">
        <v>80</v>
      </c>
      <c r="C8" s="331">
        <f t="shared" si="0"/>
        <v>6.451612903225807</v>
      </c>
      <c r="D8" s="104">
        <v>21700</v>
      </c>
      <c r="E8" s="104">
        <v>14</v>
      </c>
      <c r="F8" s="149"/>
      <c r="I8" s="331"/>
      <c r="M8" s="330"/>
      <c r="N8" s="329"/>
    </row>
    <row r="9" spans="2:14" ht="14.25">
      <c r="B9" s="104" t="s">
        <v>95</v>
      </c>
      <c r="C9" s="331">
        <f t="shared" si="0"/>
        <v>6.125574272588055</v>
      </c>
      <c r="D9" s="104">
        <v>6530</v>
      </c>
      <c r="E9" s="104">
        <v>4</v>
      </c>
      <c r="F9" s="149"/>
      <c r="I9" s="331"/>
      <c r="M9" s="330"/>
      <c r="N9" s="329"/>
    </row>
    <row r="10" spans="2:14" ht="14.25">
      <c r="B10" s="104" t="s">
        <v>91</v>
      </c>
      <c r="C10" s="331">
        <f t="shared" si="0"/>
        <v>5.737391399377083</v>
      </c>
      <c r="D10" s="104">
        <v>36602</v>
      </c>
      <c r="E10" s="104">
        <v>21</v>
      </c>
      <c r="F10" s="149"/>
      <c r="I10" s="331"/>
      <c r="M10" s="330"/>
      <c r="N10" s="329"/>
    </row>
    <row r="11" spans="2:14" ht="14.25">
      <c r="B11" s="104" t="s">
        <v>521</v>
      </c>
      <c r="C11" s="331">
        <f t="shared" si="0"/>
        <v>5.610486990270756</v>
      </c>
      <c r="D11" s="104">
        <v>151502</v>
      </c>
      <c r="E11" s="104">
        <v>85</v>
      </c>
      <c r="F11" s="149"/>
      <c r="I11" s="331"/>
      <c r="M11" s="330"/>
      <c r="N11" s="329"/>
    </row>
    <row r="12" spans="2:14" ht="14.25">
      <c r="B12" s="104" t="s">
        <v>463</v>
      </c>
      <c r="C12" s="331">
        <f t="shared" si="0"/>
        <v>4.893069557514658</v>
      </c>
      <c r="D12" s="104">
        <v>118535</v>
      </c>
      <c r="E12" s="104">
        <v>58</v>
      </c>
      <c r="F12" s="149"/>
      <c r="I12" s="331"/>
      <c r="M12" s="330"/>
      <c r="N12" s="329"/>
    </row>
    <row r="13" spans="2:14" ht="14.25">
      <c r="B13" s="104" t="s">
        <v>88</v>
      </c>
      <c r="C13" s="331">
        <f t="shared" si="0"/>
        <v>4.821600771456124</v>
      </c>
      <c r="D13" s="104">
        <v>6222</v>
      </c>
      <c r="E13" s="104">
        <v>3</v>
      </c>
      <c r="F13" s="149"/>
      <c r="I13" s="331"/>
      <c r="M13" s="330"/>
      <c r="N13" s="329"/>
    </row>
    <row r="14" spans="2:14" ht="14.25">
      <c r="B14" s="104" t="s">
        <v>414</v>
      </c>
      <c r="C14" s="331">
        <f t="shared" si="0"/>
        <v>4.7114252061248525</v>
      </c>
      <c r="D14" s="104">
        <v>4245</v>
      </c>
      <c r="E14" s="104">
        <v>2</v>
      </c>
      <c r="F14" s="149"/>
      <c r="I14" s="331"/>
      <c r="M14" s="330"/>
      <c r="N14" s="329"/>
    </row>
    <row r="15" spans="2:14" ht="14.25">
      <c r="B15" s="104" t="s">
        <v>87</v>
      </c>
      <c r="C15" s="331">
        <f t="shared" si="0"/>
        <v>4.573790486515788</v>
      </c>
      <c r="D15" s="104">
        <v>59032</v>
      </c>
      <c r="E15" s="104">
        <v>27</v>
      </c>
      <c r="F15" s="149"/>
      <c r="I15" s="331"/>
      <c r="M15" s="330"/>
      <c r="N15" s="329"/>
    </row>
    <row r="16" spans="2:14" ht="14.25">
      <c r="B16" s="104" t="s">
        <v>85</v>
      </c>
      <c r="C16" s="331">
        <f t="shared" si="0"/>
        <v>4.471472008585226</v>
      </c>
      <c r="D16" s="104">
        <v>67092</v>
      </c>
      <c r="E16" s="104">
        <v>30</v>
      </c>
      <c r="F16" s="149"/>
      <c r="I16" s="331"/>
      <c r="M16" s="330"/>
      <c r="N16" s="329"/>
    </row>
    <row r="17" spans="2:14" ht="14.25">
      <c r="B17" s="104" t="s">
        <v>92</v>
      </c>
      <c r="C17" s="331">
        <f t="shared" si="0"/>
        <v>4.418668876001105</v>
      </c>
      <c r="D17" s="104">
        <v>18105</v>
      </c>
      <c r="E17" s="104">
        <v>8</v>
      </c>
      <c r="F17" s="149"/>
      <c r="I17" s="331"/>
      <c r="M17" s="330"/>
      <c r="N17" s="329"/>
    </row>
    <row r="18" spans="2:14" ht="14.25">
      <c r="B18" s="104" t="s">
        <v>81</v>
      </c>
      <c r="C18" s="331">
        <f t="shared" si="0"/>
        <v>4.398760584517657</v>
      </c>
      <c r="D18" s="104">
        <v>154589</v>
      </c>
      <c r="E18" s="104">
        <v>68</v>
      </c>
      <c r="F18" s="149"/>
      <c r="I18" s="331"/>
      <c r="M18" s="330"/>
      <c r="N18" s="329"/>
    </row>
    <row r="19" spans="2:14" ht="14.25">
      <c r="B19" s="104" t="s">
        <v>93</v>
      </c>
      <c r="C19" s="331">
        <f t="shared" si="0"/>
        <v>4.304941383918116</v>
      </c>
      <c r="D19" s="104">
        <v>290364</v>
      </c>
      <c r="E19" s="104">
        <v>125</v>
      </c>
      <c r="F19" s="149"/>
      <c r="I19" s="331"/>
      <c r="M19" s="330"/>
      <c r="N19" s="329"/>
    </row>
    <row r="20" spans="2:14" ht="14.25">
      <c r="B20" s="104" t="s">
        <v>96</v>
      </c>
      <c r="C20" s="331">
        <f t="shared" si="0"/>
        <v>3.905387737082506</v>
      </c>
      <c r="D20" s="104">
        <v>176679</v>
      </c>
      <c r="E20" s="104">
        <v>69</v>
      </c>
      <c r="F20" s="149"/>
      <c r="I20" s="331"/>
      <c r="M20" s="330"/>
      <c r="N20" s="329"/>
    </row>
    <row r="21" spans="2:14" ht="14.25">
      <c r="B21" s="104" t="s">
        <v>86</v>
      </c>
      <c r="C21" s="331">
        <f t="shared" si="0"/>
        <v>3.589590188453485</v>
      </c>
      <c r="D21" s="104">
        <v>16715</v>
      </c>
      <c r="E21" s="104">
        <v>6</v>
      </c>
      <c r="F21" s="149"/>
      <c r="I21" s="331"/>
      <c r="M21" s="330"/>
      <c r="N21" s="329"/>
    </row>
    <row r="22" spans="2:14" ht="14.25">
      <c r="B22" s="104" t="s">
        <v>84</v>
      </c>
      <c r="C22" s="331">
        <f t="shared" si="0"/>
        <v>3.254560905491167</v>
      </c>
      <c r="D22" s="104">
        <v>55307</v>
      </c>
      <c r="E22" s="104">
        <v>18</v>
      </c>
      <c r="F22" s="149"/>
      <c r="I22" s="331"/>
      <c r="M22" s="330"/>
      <c r="N22" s="329"/>
    </row>
    <row r="23" spans="2:14" ht="14.25">
      <c r="B23" s="104" t="s">
        <v>89</v>
      </c>
      <c r="C23" s="331">
        <f t="shared" si="0"/>
        <v>3.1460122961090757</v>
      </c>
      <c r="D23" s="104">
        <v>187539</v>
      </c>
      <c r="E23" s="104">
        <v>59</v>
      </c>
      <c r="F23" s="149"/>
      <c r="I23" s="331"/>
      <c r="M23" s="330"/>
      <c r="N23" s="329"/>
    </row>
    <row r="24" spans="2:14" ht="14.25">
      <c r="B24" s="104" t="s">
        <v>520</v>
      </c>
      <c r="C24" s="331">
        <f t="shared" si="0"/>
        <v>2.9155581471627974</v>
      </c>
      <c r="D24" s="104">
        <v>54878</v>
      </c>
      <c r="E24" s="104">
        <v>16</v>
      </c>
      <c r="F24" s="149"/>
      <c r="I24" s="331"/>
      <c r="M24" s="330"/>
      <c r="N24" s="329"/>
    </row>
    <row r="25" spans="2:14" ht="14.25">
      <c r="B25" s="104" t="s">
        <v>97</v>
      </c>
      <c r="C25" s="331">
        <f>(C3+C4+C5+C6+C7+C8+C9+C10+C11+C12+C13+C14+C15+C16+C17+C18+C19+C20+C21+C22+C23+C24)/22</f>
        <v>5.591939785432237</v>
      </c>
      <c r="D25" s="303"/>
      <c r="I25" s="331"/>
      <c r="J25" s="331"/>
      <c r="M25" s="330"/>
      <c r="N25" s="329"/>
    </row>
    <row r="26" spans="2:4" ht="13.5">
      <c r="B26" s="164"/>
      <c r="C26" s="149"/>
      <c r="D26" s="164"/>
    </row>
    <row r="27" spans="2:4" ht="13.5">
      <c r="B27" s="164"/>
      <c r="C27" s="149"/>
      <c r="D27" s="164"/>
    </row>
    <row r="28" spans="2:4" ht="13.5">
      <c r="B28" s="164"/>
      <c r="C28" s="149"/>
      <c r="D28" s="164"/>
    </row>
    <row r="29" spans="2:4" ht="13.5">
      <c r="B29" s="164"/>
      <c r="C29" s="149"/>
      <c r="D29" s="164"/>
    </row>
    <row r="30" spans="2:4" ht="13.5">
      <c r="B30" s="164"/>
      <c r="C30" s="149"/>
      <c r="D30" s="164"/>
    </row>
    <row r="31" spans="2:4" ht="13.5">
      <c r="B31" s="164"/>
      <c r="C31" s="149"/>
      <c r="D31" s="164"/>
    </row>
    <row r="32" spans="2:4" ht="13.5">
      <c r="B32" s="164"/>
      <c r="C32" s="149"/>
      <c r="D32" s="164"/>
    </row>
    <row r="33" spans="2:4" ht="13.5">
      <c r="B33" s="164"/>
      <c r="C33" s="149"/>
      <c r="D33" s="164"/>
    </row>
    <row r="34" spans="2:4" ht="13.5">
      <c r="B34" s="165"/>
      <c r="C34" s="149"/>
      <c r="D34" s="165"/>
    </row>
    <row r="35" spans="2:4" ht="13.5">
      <c r="B35" s="164"/>
      <c r="C35" s="149"/>
      <c r="D35" s="164"/>
    </row>
    <row r="36" spans="2:4" ht="13.5">
      <c r="B36" s="164"/>
      <c r="C36" s="149"/>
      <c r="D36" s="164"/>
    </row>
    <row r="37" spans="2:4" ht="13.5">
      <c r="B37" s="164"/>
      <c r="C37" s="149"/>
      <c r="D37" s="164"/>
    </row>
    <row r="38" spans="2:4" ht="13.5">
      <c r="B38" s="164"/>
      <c r="C38" s="149"/>
      <c r="D38" s="164"/>
    </row>
    <row r="39" spans="2:4" ht="13.5">
      <c r="B39" s="164"/>
      <c r="C39" s="149"/>
      <c r="D39" s="164"/>
    </row>
    <row r="40" spans="2:4" ht="13.5">
      <c r="B40" s="164"/>
      <c r="C40" s="149"/>
      <c r="D40" s="164"/>
    </row>
    <row r="41" spans="2:4" ht="13.5">
      <c r="B41" s="164"/>
      <c r="C41" s="149"/>
      <c r="D41" s="164"/>
    </row>
    <row r="42" spans="2:4" ht="13.5">
      <c r="B42" s="164"/>
      <c r="C42" s="149"/>
      <c r="D42" s="164"/>
    </row>
    <row r="43" spans="2:4" ht="13.5">
      <c r="B43" s="164"/>
      <c r="C43" s="149"/>
      <c r="D43" s="164"/>
    </row>
    <row r="44" spans="2:4" ht="13.5">
      <c r="B44" s="164"/>
      <c r="C44" s="149"/>
      <c r="D44" s="164"/>
    </row>
    <row r="45" spans="2:4" ht="13.5">
      <c r="B45" s="164"/>
      <c r="C45" s="149"/>
      <c r="D45" s="164"/>
    </row>
    <row r="46" spans="2:4" ht="13.5">
      <c r="B46" s="164"/>
      <c r="C46" s="149"/>
      <c r="D46" s="164"/>
    </row>
    <row r="47" spans="2:4" ht="13.5">
      <c r="B47" s="164"/>
      <c r="C47" s="149"/>
      <c r="D47" s="164"/>
    </row>
    <row r="48" spans="2:4" ht="13.5">
      <c r="B48" s="164"/>
      <c r="C48" s="149"/>
      <c r="D48" s="164"/>
    </row>
    <row r="49" spans="2:4" ht="13.5">
      <c r="B49" s="164"/>
      <c r="C49" s="149"/>
      <c r="D49" s="164"/>
    </row>
    <row r="50" spans="2:4" ht="13.5">
      <c r="B50" s="164"/>
      <c r="C50" s="149"/>
      <c r="D50" s="164"/>
    </row>
    <row r="51" spans="3:4" ht="13.5">
      <c r="C51" s="149"/>
      <c r="D51" s="166"/>
    </row>
    <row r="53" ht="13.5">
      <c r="C53" s="149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34">
      <selection activeCell="H25" sqref="H25"/>
    </sheetView>
  </sheetViews>
  <sheetFormatPr defaultColWidth="9.00390625" defaultRowHeight="13.5"/>
  <cols>
    <col min="1" max="1" width="9.00390625" style="104" customWidth="1"/>
    <col min="2" max="2" width="11.625" style="104" customWidth="1"/>
    <col min="3" max="3" width="9.00390625" style="104" customWidth="1"/>
    <col min="4" max="5" width="12.25390625" style="104" customWidth="1"/>
    <col min="6" max="7" width="9.00390625" style="104" customWidth="1"/>
    <col min="8" max="8" width="6.25390625" style="104" customWidth="1"/>
    <col min="9" max="16384" width="9.00390625" style="104" customWidth="1"/>
  </cols>
  <sheetData>
    <row r="2" spans="1:4" ht="13.5">
      <c r="A2" s="104" t="s">
        <v>522</v>
      </c>
      <c r="B2" s="104" t="s">
        <v>525</v>
      </c>
      <c r="C2" s="104" t="s">
        <v>125</v>
      </c>
      <c r="D2" s="104" t="s">
        <v>302</v>
      </c>
    </row>
    <row r="3" spans="1:9" ht="13.5">
      <c r="A3" s="104" t="s">
        <v>92</v>
      </c>
      <c r="B3" s="166">
        <f aca="true" t="shared" si="0" ref="B3:B24">C3/D3</f>
        <v>4575.636363636364</v>
      </c>
      <c r="C3" s="104">
        <v>50332</v>
      </c>
      <c r="D3" s="104">
        <v>11</v>
      </c>
      <c r="E3" s="206"/>
      <c r="I3" s="206"/>
    </row>
    <row r="4" spans="1:9" ht="13.5">
      <c r="A4" s="104" t="s">
        <v>94</v>
      </c>
      <c r="B4" s="166">
        <f t="shared" si="0"/>
        <v>4020</v>
      </c>
      <c r="C4" s="104">
        <v>12060</v>
      </c>
      <c r="D4" s="104">
        <v>3</v>
      </c>
      <c r="E4" s="206"/>
      <c r="I4" s="206"/>
    </row>
    <row r="5" spans="1:9" ht="13.5">
      <c r="A5" s="104" t="s">
        <v>93</v>
      </c>
      <c r="B5" s="166">
        <f t="shared" si="0"/>
        <v>3285.4285714285716</v>
      </c>
      <c r="C5" s="104">
        <v>22998</v>
      </c>
      <c r="D5" s="104">
        <v>7</v>
      </c>
      <c r="E5" s="206"/>
      <c r="I5" s="206"/>
    </row>
    <row r="6" spans="1:9" ht="13.5">
      <c r="A6" s="104" t="s">
        <v>81</v>
      </c>
      <c r="B6" s="166">
        <f t="shared" si="0"/>
        <v>3159.259259259259</v>
      </c>
      <c r="C6" s="104">
        <v>85300</v>
      </c>
      <c r="D6" s="104">
        <v>27</v>
      </c>
      <c r="E6" s="206"/>
      <c r="I6" s="206"/>
    </row>
    <row r="7" spans="1:9" ht="13.5">
      <c r="A7" s="104" t="s">
        <v>80</v>
      </c>
      <c r="B7" s="166">
        <f t="shared" si="0"/>
        <v>3086.322033898305</v>
      </c>
      <c r="C7" s="104">
        <v>182093</v>
      </c>
      <c r="D7" s="104">
        <v>59</v>
      </c>
      <c r="E7" s="206"/>
      <c r="I7" s="206"/>
    </row>
    <row r="8" spans="1:9" ht="13.5">
      <c r="A8" s="104" t="s">
        <v>463</v>
      </c>
      <c r="B8" s="166">
        <f t="shared" si="0"/>
        <v>2828.68115942029</v>
      </c>
      <c r="C8" s="104">
        <v>195179</v>
      </c>
      <c r="D8" s="104">
        <v>69</v>
      </c>
      <c r="E8" s="206"/>
      <c r="I8" s="206"/>
    </row>
    <row r="9" spans="1:9" ht="13.5">
      <c r="A9" s="104" t="s">
        <v>87</v>
      </c>
      <c r="B9" s="166">
        <f t="shared" si="0"/>
        <v>2606.6666666666665</v>
      </c>
      <c r="C9" s="104">
        <v>54740</v>
      </c>
      <c r="D9" s="104">
        <v>21</v>
      </c>
      <c r="E9" s="206"/>
      <c r="I9" s="206"/>
    </row>
    <row r="10" spans="1:9" ht="13.5">
      <c r="A10" s="104" t="s">
        <v>88</v>
      </c>
      <c r="B10" s="166">
        <f t="shared" si="0"/>
        <v>2576.5</v>
      </c>
      <c r="C10" s="104">
        <v>20612</v>
      </c>
      <c r="D10" s="104">
        <v>8</v>
      </c>
      <c r="E10" s="206"/>
      <c r="I10" s="206"/>
    </row>
    <row r="11" spans="1:9" ht="13.5">
      <c r="A11" s="104" t="s">
        <v>414</v>
      </c>
      <c r="B11" s="166">
        <f t="shared" si="0"/>
        <v>2274.323529411765</v>
      </c>
      <c r="C11" s="104">
        <v>154654</v>
      </c>
      <c r="D11" s="104">
        <v>68</v>
      </c>
      <c r="E11" s="206"/>
      <c r="I11" s="206"/>
    </row>
    <row r="12" spans="1:9" ht="13.5">
      <c r="A12" s="104" t="s">
        <v>84</v>
      </c>
      <c r="B12" s="166">
        <f t="shared" si="0"/>
        <v>2220.3214285714284</v>
      </c>
      <c r="C12" s="104">
        <v>186507</v>
      </c>
      <c r="D12" s="104">
        <v>84</v>
      </c>
      <c r="E12" s="206"/>
      <c r="I12" s="206"/>
    </row>
    <row r="13" spans="1:9" ht="13.5">
      <c r="A13" s="104" t="s">
        <v>83</v>
      </c>
      <c r="B13" s="166">
        <f t="shared" si="0"/>
        <v>1614.875</v>
      </c>
      <c r="C13" s="104">
        <v>25838</v>
      </c>
      <c r="D13" s="104">
        <v>16</v>
      </c>
      <c r="E13" s="206"/>
      <c r="I13" s="206"/>
    </row>
    <row r="14" spans="1:9" ht="13.5">
      <c r="A14" s="104" t="s">
        <v>520</v>
      </c>
      <c r="B14" s="166">
        <f t="shared" si="0"/>
        <v>1521.3333333333333</v>
      </c>
      <c r="C14" s="104">
        <v>45640</v>
      </c>
      <c r="D14" s="104">
        <v>30</v>
      </c>
      <c r="E14" s="206"/>
      <c r="I14" s="206"/>
    </row>
    <row r="15" spans="1:9" ht="13.5">
      <c r="A15" s="104" t="s">
        <v>78</v>
      </c>
      <c r="B15" s="166">
        <f t="shared" si="0"/>
        <v>1501.76</v>
      </c>
      <c r="C15" s="104">
        <v>187720</v>
      </c>
      <c r="D15" s="104">
        <v>125</v>
      </c>
      <c r="E15" s="206"/>
      <c r="I15" s="206"/>
    </row>
    <row r="16" spans="1:9" ht="13.5">
      <c r="A16" s="104" t="s">
        <v>519</v>
      </c>
      <c r="B16" s="166">
        <f t="shared" si="0"/>
        <v>1182.5862068965516</v>
      </c>
      <c r="C16" s="104">
        <v>68590</v>
      </c>
      <c r="D16" s="104">
        <v>58</v>
      </c>
      <c r="E16" s="206"/>
      <c r="I16" s="206"/>
    </row>
    <row r="17" spans="1:9" ht="13.5">
      <c r="A17" s="104" t="s">
        <v>85</v>
      </c>
      <c r="B17" s="166">
        <f t="shared" si="0"/>
        <v>1132.3684210526317</v>
      </c>
      <c r="C17" s="104">
        <v>21515</v>
      </c>
      <c r="D17" s="104">
        <v>19</v>
      </c>
      <c r="E17" s="206"/>
      <c r="I17" s="206"/>
    </row>
    <row r="18" spans="1:9" ht="13.5">
      <c r="A18" s="104" t="s">
        <v>86</v>
      </c>
      <c r="B18" s="166">
        <f t="shared" si="0"/>
        <v>971.3</v>
      </c>
      <c r="C18" s="104">
        <v>29139</v>
      </c>
      <c r="D18" s="104">
        <v>30</v>
      </c>
      <c r="E18" s="206"/>
      <c r="I18" s="206"/>
    </row>
    <row r="19" spans="1:9" ht="13.5">
      <c r="A19" s="104" t="s">
        <v>96</v>
      </c>
      <c r="B19" s="166">
        <f t="shared" si="0"/>
        <v>552.4285714285714</v>
      </c>
      <c r="C19" s="104">
        <v>3867</v>
      </c>
      <c r="D19" s="104">
        <v>7</v>
      </c>
      <c r="E19" s="206"/>
      <c r="I19" s="206"/>
    </row>
    <row r="20" spans="1:9" ht="13.5">
      <c r="A20" s="104" t="s">
        <v>521</v>
      </c>
      <c r="B20" s="166">
        <f t="shared" si="0"/>
        <v>306.2857142857143</v>
      </c>
      <c r="C20" s="104">
        <v>4288</v>
      </c>
      <c r="D20" s="104">
        <v>14</v>
      </c>
      <c r="E20" s="206"/>
      <c r="I20" s="206"/>
    </row>
    <row r="21" spans="1:9" ht="13.5">
      <c r="A21" s="104" t="s">
        <v>95</v>
      </c>
      <c r="B21" s="166">
        <f t="shared" si="0"/>
        <v>219.5</v>
      </c>
      <c r="C21" s="104">
        <v>439</v>
      </c>
      <c r="D21" s="104">
        <v>2</v>
      </c>
      <c r="E21" s="206"/>
      <c r="I21" s="206"/>
    </row>
    <row r="22" spans="1:9" ht="13.5">
      <c r="A22" s="104" t="s">
        <v>91</v>
      </c>
      <c r="B22" s="166">
        <f t="shared" si="0"/>
        <v>51</v>
      </c>
      <c r="C22" s="104">
        <v>306</v>
      </c>
      <c r="D22" s="104">
        <v>6</v>
      </c>
      <c r="E22" s="206"/>
      <c r="I22" s="206"/>
    </row>
    <row r="23" spans="1:9" ht="13.5">
      <c r="A23" s="104" t="s">
        <v>90</v>
      </c>
      <c r="B23" s="166">
        <f t="shared" si="0"/>
        <v>25</v>
      </c>
      <c r="C23" s="104">
        <v>100</v>
      </c>
      <c r="D23" s="104">
        <v>4</v>
      </c>
      <c r="E23" s="206"/>
      <c r="I23" s="206"/>
    </row>
    <row r="24" spans="1:9" ht="13.5">
      <c r="A24" s="104" t="s">
        <v>89</v>
      </c>
      <c r="B24" s="166">
        <f t="shared" si="0"/>
        <v>12.75</v>
      </c>
      <c r="C24" s="104">
        <v>51</v>
      </c>
      <c r="D24" s="104">
        <v>4</v>
      </c>
      <c r="E24" s="206"/>
      <c r="I24" s="206"/>
    </row>
    <row r="25" spans="1:2" ht="13.5">
      <c r="A25" s="104" t="s">
        <v>97</v>
      </c>
      <c r="B25" s="154">
        <f>AVERAGE(B3:B24)</f>
        <v>1805.6511936040667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5"/>
  <sheetViews>
    <sheetView workbookViewId="0" topLeftCell="A1">
      <selection activeCell="B1" sqref="B1:AD1"/>
    </sheetView>
  </sheetViews>
  <sheetFormatPr defaultColWidth="9.00390625" defaultRowHeight="13.5"/>
  <cols>
    <col min="1" max="1" width="4.625" style="66" customWidth="1"/>
    <col min="2" max="29" width="3.625" style="66" customWidth="1"/>
    <col min="30" max="30" width="2.375" style="66" customWidth="1"/>
    <col min="31" max="31" width="3.625" style="66" customWidth="1"/>
    <col min="32" max="32" width="6.125" style="66" customWidth="1"/>
    <col min="33" max="42" width="6.625" style="66" customWidth="1"/>
    <col min="43" max="16384" width="3.625" style="66" customWidth="1"/>
  </cols>
  <sheetData>
    <row r="1" spans="2:30" s="62" customFormat="1" ht="29.25" customHeight="1">
      <c r="B1" s="714" t="s">
        <v>737</v>
      </c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  <c r="V1" s="714"/>
      <c r="W1" s="714"/>
      <c r="X1" s="714"/>
      <c r="Y1" s="714"/>
      <c r="Z1" s="714"/>
      <c r="AA1" s="714"/>
      <c r="AB1" s="714"/>
      <c r="AC1" s="714"/>
      <c r="AD1" s="714"/>
    </row>
    <row r="2" s="63" customFormat="1" ht="14.25" customHeight="1" thickBot="1"/>
    <row r="3" spans="2:30" s="10" customFormat="1" ht="42" customHeight="1" thickBot="1">
      <c r="B3" s="715" t="s">
        <v>98</v>
      </c>
      <c r="C3" s="719"/>
      <c r="D3" s="719"/>
      <c r="E3" s="719"/>
      <c r="F3" s="61" t="s">
        <v>99</v>
      </c>
      <c r="G3" s="716" t="s">
        <v>601</v>
      </c>
      <c r="H3" s="719"/>
      <c r="I3" s="719"/>
      <c r="J3" s="719"/>
      <c r="K3" s="718" t="s">
        <v>600</v>
      </c>
      <c r="L3" s="719"/>
      <c r="M3" s="719"/>
      <c r="N3" s="719"/>
      <c r="O3" s="720" t="s">
        <v>528</v>
      </c>
      <c r="P3" s="721"/>
      <c r="Q3" s="721"/>
      <c r="R3" s="721"/>
      <c r="S3" s="718" t="s">
        <v>100</v>
      </c>
      <c r="T3" s="719"/>
      <c r="U3" s="719"/>
      <c r="V3" s="719"/>
      <c r="W3" s="720" t="s">
        <v>101</v>
      </c>
      <c r="X3" s="721"/>
      <c r="Y3" s="721"/>
      <c r="Z3" s="721"/>
      <c r="AA3" s="720" t="s">
        <v>102</v>
      </c>
      <c r="AB3" s="721"/>
      <c r="AC3" s="721"/>
      <c r="AD3" s="722"/>
    </row>
    <row r="4" spans="2:30" s="63" customFormat="1" ht="29.25" customHeight="1">
      <c r="B4" s="717" t="s">
        <v>24</v>
      </c>
      <c r="C4" s="710" t="s">
        <v>103</v>
      </c>
      <c r="D4" s="710"/>
      <c r="E4" s="710"/>
      <c r="F4" s="64" t="s">
        <v>104</v>
      </c>
      <c r="G4" s="711">
        <f>SUM(G5:J10)</f>
        <v>672</v>
      </c>
      <c r="H4" s="712"/>
      <c r="I4" s="712"/>
      <c r="J4" s="712"/>
      <c r="K4" s="713">
        <f>SUM(K5:N10)</f>
        <v>713</v>
      </c>
      <c r="L4" s="705"/>
      <c r="M4" s="705"/>
      <c r="N4" s="706"/>
      <c r="O4" s="712">
        <f>SUM(O5:R10)</f>
        <v>743.9</v>
      </c>
      <c r="P4" s="712"/>
      <c r="Q4" s="712"/>
      <c r="R4" s="712"/>
      <c r="S4" s="700">
        <f>G4-K4</f>
        <v>-41</v>
      </c>
      <c r="T4" s="700"/>
      <c r="U4" s="700"/>
      <c r="V4" s="700"/>
      <c r="W4" s="701">
        <f>(G4-K4)/K4</f>
        <v>-0.05750350631136045</v>
      </c>
      <c r="X4" s="701"/>
      <c r="Y4" s="701"/>
      <c r="Z4" s="701"/>
      <c r="AA4" s="701">
        <f>(G4-O4)/O4</f>
        <v>-0.09665277591074066</v>
      </c>
      <c r="AB4" s="701"/>
      <c r="AC4" s="701"/>
      <c r="AD4" s="750"/>
    </row>
    <row r="5" spans="2:30" s="63" customFormat="1" ht="29.25" customHeight="1">
      <c r="B5" s="709"/>
      <c r="C5" s="707" t="s">
        <v>105</v>
      </c>
      <c r="D5" s="707"/>
      <c r="E5" s="707"/>
      <c r="F5" s="65" t="s">
        <v>104</v>
      </c>
      <c r="G5" s="708">
        <f>9!C17</f>
        <v>378</v>
      </c>
      <c r="H5" s="702"/>
      <c r="I5" s="702"/>
      <c r="J5" s="702"/>
      <c r="K5" s="703">
        <f>9!C15</f>
        <v>360</v>
      </c>
      <c r="L5" s="704"/>
      <c r="M5" s="704"/>
      <c r="N5" s="708"/>
      <c r="O5" s="702">
        <f>9!C16</f>
        <v>389.7</v>
      </c>
      <c r="P5" s="702"/>
      <c r="Q5" s="702"/>
      <c r="R5" s="702"/>
      <c r="S5" s="751">
        <f aca="true" t="shared" si="0" ref="S5:S28">G5-K5</f>
        <v>18</v>
      </c>
      <c r="T5" s="751"/>
      <c r="U5" s="751"/>
      <c r="V5" s="751"/>
      <c r="W5" s="752">
        <f aca="true" t="shared" si="1" ref="W5:W28">(G5-K5)/K5</f>
        <v>0.05</v>
      </c>
      <c r="X5" s="752"/>
      <c r="Y5" s="752"/>
      <c r="Z5" s="752"/>
      <c r="AA5" s="752">
        <f aca="true" t="shared" si="2" ref="AA5:AA28">(G5-O5)/O5</f>
        <v>-0.03002309468822168</v>
      </c>
      <c r="AB5" s="752"/>
      <c r="AC5" s="752"/>
      <c r="AD5" s="753"/>
    </row>
    <row r="6" spans="2:30" s="63" customFormat="1" ht="29.25" customHeight="1">
      <c r="B6" s="709"/>
      <c r="C6" s="707" t="s">
        <v>106</v>
      </c>
      <c r="D6" s="707"/>
      <c r="E6" s="707"/>
      <c r="F6" s="65" t="s">
        <v>104</v>
      </c>
      <c r="G6" s="708">
        <f>9!D17</f>
        <v>54</v>
      </c>
      <c r="H6" s="702"/>
      <c r="I6" s="702"/>
      <c r="J6" s="702"/>
      <c r="K6" s="703">
        <f>9!D15</f>
        <v>53</v>
      </c>
      <c r="L6" s="704"/>
      <c r="M6" s="704"/>
      <c r="N6" s="708"/>
      <c r="O6" s="702">
        <f>9!D16</f>
        <v>67.8</v>
      </c>
      <c r="P6" s="702"/>
      <c r="Q6" s="702"/>
      <c r="R6" s="702"/>
      <c r="S6" s="751">
        <f t="shared" si="0"/>
        <v>1</v>
      </c>
      <c r="T6" s="751"/>
      <c r="U6" s="751"/>
      <c r="V6" s="751"/>
      <c r="W6" s="752">
        <f t="shared" si="1"/>
        <v>0.018867924528301886</v>
      </c>
      <c r="X6" s="752"/>
      <c r="Y6" s="752"/>
      <c r="Z6" s="752"/>
      <c r="AA6" s="752">
        <f t="shared" si="2"/>
        <v>-0.2035398230088495</v>
      </c>
      <c r="AB6" s="752"/>
      <c r="AC6" s="752"/>
      <c r="AD6" s="753"/>
    </row>
    <row r="7" spans="2:30" s="63" customFormat="1" ht="29.25" customHeight="1">
      <c r="B7" s="709"/>
      <c r="C7" s="707" t="s">
        <v>107</v>
      </c>
      <c r="D7" s="707"/>
      <c r="E7" s="707"/>
      <c r="F7" s="65" t="s">
        <v>104</v>
      </c>
      <c r="G7" s="708">
        <f>9!E17</f>
        <v>61</v>
      </c>
      <c r="H7" s="702"/>
      <c r="I7" s="702"/>
      <c r="J7" s="702"/>
      <c r="K7" s="703">
        <f>9!E15</f>
        <v>65</v>
      </c>
      <c r="L7" s="704"/>
      <c r="M7" s="704"/>
      <c r="N7" s="708"/>
      <c r="O7" s="702">
        <f>9!E16</f>
        <v>80.3</v>
      </c>
      <c r="P7" s="702"/>
      <c r="Q7" s="702"/>
      <c r="R7" s="702"/>
      <c r="S7" s="751">
        <f t="shared" si="0"/>
        <v>-4</v>
      </c>
      <c r="T7" s="751"/>
      <c r="U7" s="751"/>
      <c r="V7" s="751"/>
      <c r="W7" s="752">
        <f t="shared" si="1"/>
        <v>-0.06153846153846154</v>
      </c>
      <c r="X7" s="752"/>
      <c r="Y7" s="752"/>
      <c r="Z7" s="752"/>
      <c r="AA7" s="752">
        <f>(G7-O7)/O7</f>
        <v>-0.24034869240348689</v>
      </c>
      <c r="AB7" s="752"/>
      <c r="AC7" s="752"/>
      <c r="AD7" s="753"/>
    </row>
    <row r="8" spans="2:30" s="63" customFormat="1" ht="29.25" customHeight="1">
      <c r="B8" s="709"/>
      <c r="C8" s="707" t="s">
        <v>108</v>
      </c>
      <c r="D8" s="707"/>
      <c r="E8" s="707"/>
      <c r="F8" s="65" t="s">
        <v>104</v>
      </c>
      <c r="G8" s="708">
        <f>9!F17</f>
        <v>4</v>
      </c>
      <c r="H8" s="702"/>
      <c r="I8" s="702"/>
      <c r="J8" s="702"/>
      <c r="K8" s="703">
        <f>9!F15</f>
        <v>3</v>
      </c>
      <c r="L8" s="704"/>
      <c r="M8" s="704"/>
      <c r="N8" s="708"/>
      <c r="O8" s="702">
        <f>9!F16</f>
        <v>3.5</v>
      </c>
      <c r="P8" s="702"/>
      <c r="Q8" s="702"/>
      <c r="R8" s="702"/>
      <c r="S8" s="751">
        <f t="shared" si="0"/>
        <v>1</v>
      </c>
      <c r="T8" s="751"/>
      <c r="U8" s="751"/>
      <c r="V8" s="751"/>
      <c r="W8" s="752">
        <f t="shared" si="1"/>
        <v>0.3333333333333333</v>
      </c>
      <c r="X8" s="752"/>
      <c r="Y8" s="752"/>
      <c r="Z8" s="752"/>
      <c r="AA8" s="752">
        <f>(G8-O8)/O8</f>
        <v>0.14285714285714285</v>
      </c>
      <c r="AB8" s="752"/>
      <c r="AC8" s="752"/>
      <c r="AD8" s="753"/>
    </row>
    <row r="9" spans="2:30" s="63" customFormat="1" ht="29.25" customHeight="1">
      <c r="B9" s="709"/>
      <c r="C9" s="707" t="s">
        <v>109</v>
      </c>
      <c r="D9" s="707"/>
      <c r="E9" s="707"/>
      <c r="F9" s="65" t="s">
        <v>104</v>
      </c>
      <c r="G9" s="708">
        <f>9!G17</f>
        <v>0</v>
      </c>
      <c r="H9" s="702"/>
      <c r="I9" s="702"/>
      <c r="J9" s="702"/>
      <c r="K9" s="703">
        <f>9!G15</f>
        <v>0</v>
      </c>
      <c r="L9" s="704"/>
      <c r="M9" s="704"/>
      <c r="N9" s="708"/>
      <c r="O9" s="702">
        <f>9!G16</f>
        <v>0.2</v>
      </c>
      <c r="P9" s="702"/>
      <c r="Q9" s="702"/>
      <c r="R9" s="702"/>
      <c r="S9" s="751">
        <f t="shared" si="0"/>
        <v>0</v>
      </c>
      <c r="T9" s="751"/>
      <c r="U9" s="751"/>
      <c r="V9" s="751"/>
      <c r="W9" s="752" t="s">
        <v>518</v>
      </c>
      <c r="X9" s="752"/>
      <c r="Y9" s="752"/>
      <c r="Z9" s="752"/>
      <c r="AA9" s="752" t="s">
        <v>518</v>
      </c>
      <c r="AB9" s="752"/>
      <c r="AC9" s="752"/>
      <c r="AD9" s="753"/>
    </row>
    <row r="10" spans="2:30" s="63" customFormat="1" ht="29.25" customHeight="1">
      <c r="B10" s="709"/>
      <c r="C10" s="707" t="s">
        <v>110</v>
      </c>
      <c r="D10" s="707"/>
      <c r="E10" s="707"/>
      <c r="F10" s="65" t="s">
        <v>104</v>
      </c>
      <c r="G10" s="708">
        <f>9!H17</f>
        <v>175</v>
      </c>
      <c r="H10" s="702"/>
      <c r="I10" s="702"/>
      <c r="J10" s="702"/>
      <c r="K10" s="703">
        <f>9!H15</f>
        <v>232</v>
      </c>
      <c r="L10" s="704"/>
      <c r="M10" s="704"/>
      <c r="N10" s="708"/>
      <c r="O10" s="702">
        <f>9!H16</f>
        <v>202.4</v>
      </c>
      <c r="P10" s="702"/>
      <c r="Q10" s="702"/>
      <c r="R10" s="702"/>
      <c r="S10" s="751">
        <f t="shared" si="0"/>
        <v>-57</v>
      </c>
      <c r="T10" s="751"/>
      <c r="U10" s="751"/>
      <c r="V10" s="751"/>
      <c r="W10" s="752">
        <f t="shared" si="1"/>
        <v>-0.24568965517241378</v>
      </c>
      <c r="X10" s="752"/>
      <c r="Y10" s="752"/>
      <c r="Z10" s="752"/>
      <c r="AA10" s="752">
        <f t="shared" si="2"/>
        <v>-0.13537549407114627</v>
      </c>
      <c r="AB10" s="752"/>
      <c r="AC10" s="752"/>
      <c r="AD10" s="753"/>
    </row>
    <row r="11" spans="2:30" s="63" customFormat="1" ht="29.25" customHeight="1">
      <c r="B11" s="709" t="s">
        <v>111</v>
      </c>
      <c r="C11" s="707" t="s">
        <v>103</v>
      </c>
      <c r="D11" s="707"/>
      <c r="E11" s="707"/>
      <c r="F11" s="65" t="s">
        <v>112</v>
      </c>
      <c r="G11" s="708">
        <f>SUM(G12:J14)</f>
        <v>596</v>
      </c>
      <c r="H11" s="702"/>
      <c r="I11" s="702"/>
      <c r="J11" s="702"/>
      <c r="K11" s="703">
        <f>SUM(K12:N14)</f>
        <v>512</v>
      </c>
      <c r="L11" s="704"/>
      <c r="M11" s="704"/>
      <c r="N11" s="708"/>
      <c r="O11" s="702">
        <f>SUM(O12:R14)</f>
        <v>529</v>
      </c>
      <c r="P11" s="702"/>
      <c r="Q11" s="702"/>
      <c r="R11" s="702"/>
      <c r="S11" s="751">
        <f t="shared" si="0"/>
        <v>84</v>
      </c>
      <c r="T11" s="751"/>
      <c r="U11" s="751"/>
      <c r="V11" s="751"/>
      <c r="W11" s="752">
        <f t="shared" si="1"/>
        <v>0.1640625</v>
      </c>
      <c r="X11" s="752"/>
      <c r="Y11" s="752"/>
      <c r="Z11" s="752"/>
      <c r="AA11" s="752">
        <f t="shared" si="2"/>
        <v>0.1266540642722117</v>
      </c>
      <c r="AB11" s="752"/>
      <c r="AC11" s="752"/>
      <c r="AD11" s="753"/>
    </row>
    <row r="12" spans="2:30" s="63" customFormat="1" ht="29.25" customHeight="1">
      <c r="B12" s="709"/>
      <c r="C12" s="707" t="s">
        <v>113</v>
      </c>
      <c r="D12" s="707"/>
      <c r="E12" s="707"/>
      <c r="F12" s="65" t="s">
        <v>112</v>
      </c>
      <c r="G12" s="708">
        <f>9!J17</f>
        <v>171</v>
      </c>
      <c r="H12" s="702"/>
      <c r="I12" s="702"/>
      <c r="J12" s="702"/>
      <c r="K12" s="703">
        <f>9!J15</f>
        <v>117</v>
      </c>
      <c r="L12" s="704"/>
      <c r="M12" s="704"/>
      <c r="N12" s="708"/>
      <c r="O12" s="702">
        <f>9!J16</f>
        <v>154.6</v>
      </c>
      <c r="P12" s="702"/>
      <c r="Q12" s="702"/>
      <c r="R12" s="702"/>
      <c r="S12" s="751">
        <f t="shared" si="0"/>
        <v>54</v>
      </c>
      <c r="T12" s="751"/>
      <c r="U12" s="751"/>
      <c r="V12" s="751"/>
      <c r="W12" s="752">
        <f t="shared" si="1"/>
        <v>0.46153846153846156</v>
      </c>
      <c r="X12" s="752"/>
      <c r="Y12" s="752"/>
      <c r="Z12" s="752"/>
      <c r="AA12" s="752">
        <f t="shared" si="2"/>
        <v>0.10608020698576977</v>
      </c>
      <c r="AB12" s="752"/>
      <c r="AC12" s="752"/>
      <c r="AD12" s="753"/>
    </row>
    <row r="13" spans="2:30" s="63" customFormat="1" ht="29.25" customHeight="1">
      <c r="B13" s="709"/>
      <c r="C13" s="707" t="s">
        <v>114</v>
      </c>
      <c r="D13" s="707"/>
      <c r="E13" s="707"/>
      <c r="F13" s="65" t="s">
        <v>112</v>
      </c>
      <c r="G13" s="708">
        <f>9!K17</f>
        <v>37</v>
      </c>
      <c r="H13" s="702"/>
      <c r="I13" s="702"/>
      <c r="J13" s="702"/>
      <c r="K13" s="703">
        <f>9!K15</f>
        <v>52</v>
      </c>
      <c r="L13" s="704"/>
      <c r="M13" s="704"/>
      <c r="N13" s="708"/>
      <c r="O13" s="702">
        <f>9!K16</f>
        <v>43.4</v>
      </c>
      <c r="P13" s="702"/>
      <c r="Q13" s="702"/>
      <c r="R13" s="702"/>
      <c r="S13" s="751">
        <f t="shared" si="0"/>
        <v>-15</v>
      </c>
      <c r="T13" s="751"/>
      <c r="U13" s="751"/>
      <c r="V13" s="751"/>
      <c r="W13" s="752">
        <f t="shared" si="1"/>
        <v>-0.28846153846153844</v>
      </c>
      <c r="X13" s="752"/>
      <c r="Y13" s="752"/>
      <c r="Z13" s="752"/>
      <c r="AA13" s="752">
        <f t="shared" si="2"/>
        <v>-0.1474654377880184</v>
      </c>
      <c r="AB13" s="752"/>
      <c r="AC13" s="752"/>
      <c r="AD13" s="753"/>
    </row>
    <row r="14" spans="2:30" s="63" customFormat="1" ht="29.25" customHeight="1">
      <c r="B14" s="709"/>
      <c r="C14" s="754" t="s">
        <v>115</v>
      </c>
      <c r="D14" s="754"/>
      <c r="E14" s="754"/>
      <c r="F14" s="65" t="s">
        <v>112</v>
      </c>
      <c r="G14" s="708">
        <f>9!L17</f>
        <v>388</v>
      </c>
      <c r="H14" s="702"/>
      <c r="I14" s="702"/>
      <c r="J14" s="702"/>
      <c r="K14" s="703">
        <f>9!L15</f>
        <v>343</v>
      </c>
      <c r="L14" s="704"/>
      <c r="M14" s="704"/>
      <c r="N14" s="708"/>
      <c r="O14" s="702">
        <f>9!L16</f>
        <v>331</v>
      </c>
      <c r="P14" s="702"/>
      <c r="Q14" s="702"/>
      <c r="R14" s="702"/>
      <c r="S14" s="751">
        <f t="shared" si="0"/>
        <v>45</v>
      </c>
      <c r="T14" s="751"/>
      <c r="U14" s="751"/>
      <c r="V14" s="751"/>
      <c r="W14" s="752">
        <f t="shared" si="1"/>
        <v>0.13119533527696792</v>
      </c>
      <c r="X14" s="752"/>
      <c r="Y14" s="752"/>
      <c r="Z14" s="752"/>
      <c r="AA14" s="752">
        <f t="shared" si="2"/>
        <v>0.17220543806646527</v>
      </c>
      <c r="AB14" s="752"/>
      <c r="AC14" s="752"/>
      <c r="AD14" s="753"/>
    </row>
    <row r="15" spans="2:30" s="63" customFormat="1" ht="29.25" customHeight="1">
      <c r="B15" s="755" t="s">
        <v>116</v>
      </c>
      <c r="C15" s="707"/>
      <c r="D15" s="707"/>
      <c r="E15" s="707"/>
      <c r="F15" s="65" t="s">
        <v>117</v>
      </c>
      <c r="G15" s="708">
        <f>9!Q17</f>
        <v>387</v>
      </c>
      <c r="H15" s="702"/>
      <c r="I15" s="702"/>
      <c r="J15" s="702"/>
      <c r="K15" s="703">
        <f>9!Q15</f>
        <v>322</v>
      </c>
      <c r="L15" s="704"/>
      <c r="M15" s="704"/>
      <c r="N15" s="708"/>
      <c r="O15" s="702">
        <f>9!Q16</f>
        <v>363.3</v>
      </c>
      <c r="P15" s="702"/>
      <c r="Q15" s="702"/>
      <c r="R15" s="702"/>
      <c r="S15" s="751">
        <f t="shared" si="0"/>
        <v>65</v>
      </c>
      <c r="T15" s="751"/>
      <c r="U15" s="751"/>
      <c r="V15" s="751"/>
      <c r="W15" s="752">
        <f t="shared" si="1"/>
        <v>0.20186335403726707</v>
      </c>
      <c r="X15" s="752"/>
      <c r="Y15" s="752"/>
      <c r="Z15" s="752"/>
      <c r="AA15" s="752">
        <f t="shared" si="2"/>
        <v>0.06523534269199006</v>
      </c>
      <c r="AB15" s="752"/>
      <c r="AC15" s="752"/>
      <c r="AD15" s="753"/>
    </row>
    <row r="16" spans="2:30" s="63" customFormat="1" ht="29.25" customHeight="1">
      <c r="B16" s="755" t="s">
        <v>118</v>
      </c>
      <c r="C16" s="707"/>
      <c r="D16" s="707"/>
      <c r="E16" s="707"/>
      <c r="F16" s="65" t="s">
        <v>119</v>
      </c>
      <c r="G16" s="708">
        <f>9!R17</f>
        <v>940</v>
      </c>
      <c r="H16" s="702"/>
      <c r="I16" s="702"/>
      <c r="J16" s="702"/>
      <c r="K16" s="703">
        <f>9!R15</f>
        <v>819</v>
      </c>
      <c r="L16" s="704"/>
      <c r="M16" s="704"/>
      <c r="N16" s="708"/>
      <c r="O16" s="751">
        <f>9!R16</f>
        <v>940.8</v>
      </c>
      <c r="P16" s="751"/>
      <c r="Q16" s="751"/>
      <c r="R16" s="751"/>
      <c r="S16" s="751">
        <f t="shared" si="0"/>
        <v>121</v>
      </c>
      <c r="T16" s="751"/>
      <c r="U16" s="751"/>
      <c r="V16" s="751"/>
      <c r="W16" s="752">
        <f t="shared" si="1"/>
        <v>0.14774114774114774</v>
      </c>
      <c r="X16" s="752"/>
      <c r="Y16" s="752"/>
      <c r="Z16" s="752"/>
      <c r="AA16" s="752">
        <f t="shared" si="2"/>
        <v>-0.0008503401360543735</v>
      </c>
      <c r="AB16" s="752"/>
      <c r="AC16" s="752"/>
      <c r="AD16" s="753"/>
    </row>
    <row r="17" spans="2:30" s="63" customFormat="1" ht="29.25" customHeight="1">
      <c r="B17" s="709" t="s">
        <v>120</v>
      </c>
      <c r="C17" s="707" t="s">
        <v>103</v>
      </c>
      <c r="D17" s="707"/>
      <c r="E17" s="707"/>
      <c r="F17" s="65" t="s">
        <v>119</v>
      </c>
      <c r="G17" s="708">
        <f>SUM(G18:J19)</f>
        <v>143</v>
      </c>
      <c r="H17" s="702"/>
      <c r="I17" s="702"/>
      <c r="J17" s="702"/>
      <c r="K17" s="703">
        <f>SUM(K18:N19)</f>
        <v>109</v>
      </c>
      <c r="L17" s="704"/>
      <c r="M17" s="704"/>
      <c r="N17" s="708"/>
      <c r="O17" s="702">
        <f>SUM(O18:R19)</f>
        <v>126.69999999999999</v>
      </c>
      <c r="P17" s="702"/>
      <c r="Q17" s="702"/>
      <c r="R17" s="702"/>
      <c r="S17" s="751">
        <f t="shared" si="0"/>
        <v>34</v>
      </c>
      <c r="T17" s="751"/>
      <c r="U17" s="751"/>
      <c r="V17" s="751"/>
      <c r="W17" s="752">
        <f t="shared" si="1"/>
        <v>0.3119266055045872</v>
      </c>
      <c r="X17" s="752"/>
      <c r="Y17" s="752"/>
      <c r="Z17" s="752"/>
      <c r="AA17" s="752">
        <f t="shared" si="2"/>
        <v>0.12865035516969228</v>
      </c>
      <c r="AB17" s="752"/>
      <c r="AC17" s="752"/>
      <c r="AD17" s="753"/>
    </row>
    <row r="18" spans="2:30" s="63" customFormat="1" ht="29.25" customHeight="1">
      <c r="B18" s="709"/>
      <c r="C18" s="707" t="s">
        <v>121</v>
      </c>
      <c r="D18" s="707"/>
      <c r="E18" s="707"/>
      <c r="F18" s="65" t="s">
        <v>119</v>
      </c>
      <c r="G18" s="708">
        <f>9!V17</f>
        <v>32</v>
      </c>
      <c r="H18" s="702"/>
      <c r="I18" s="702"/>
      <c r="J18" s="702"/>
      <c r="K18" s="703">
        <f>9!V15</f>
        <v>16</v>
      </c>
      <c r="L18" s="704"/>
      <c r="M18" s="704"/>
      <c r="N18" s="708"/>
      <c r="O18" s="702">
        <f>9!V16</f>
        <v>30.6</v>
      </c>
      <c r="P18" s="702"/>
      <c r="Q18" s="702"/>
      <c r="R18" s="702"/>
      <c r="S18" s="751">
        <f t="shared" si="0"/>
        <v>16</v>
      </c>
      <c r="T18" s="751"/>
      <c r="U18" s="751"/>
      <c r="V18" s="751"/>
      <c r="W18" s="752">
        <f t="shared" si="1"/>
        <v>1</v>
      </c>
      <c r="X18" s="752"/>
      <c r="Y18" s="752"/>
      <c r="Z18" s="752"/>
      <c r="AA18" s="752">
        <f t="shared" si="2"/>
        <v>0.04575163398692805</v>
      </c>
      <c r="AB18" s="752"/>
      <c r="AC18" s="752"/>
      <c r="AD18" s="753"/>
    </row>
    <row r="19" spans="2:30" s="63" customFormat="1" ht="29.25" customHeight="1">
      <c r="B19" s="709"/>
      <c r="C19" s="707" t="s">
        <v>122</v>
      </c>
      <c r="D19" s="707"/>
      <c r="E19" s="757"/>
      <c r="F19" s="65" t="s">
        <v>119</v>
      </c>
      <c r="G19" s="708">
        <f>9!Z17</f>
        <v>111</v>
      </c>
      <c r="H19" s="702"/>
      <c r="I19" s="702"/>
      <c r="J19" s="702"/>
      <c r="K19" s="703">
        <f>9!Z15</f>
        <v>93</v>
      </c>
      <c r="L19" s="704"/>
      <c r="M19" s="704"/>
      <c r="N19" s="708"/>
      <c r="O19" s="702">
        <f>9!Z16</f>
        <v>96.1</v>
      </c>
      <c r="P19" s="702"/>
      <c r="Q19" s="702"/>
      <c r="R19" s="702"/>
      <c r="S19" s="751">
        <f t="shared" si="0"/>
        <v>18</v>
      </c>
      <c r="T19" s="751"/>
      <c r="U19" s="751"/>
      <c r="V19" s="751"/>
      <c r="W19" s="752">
        <f t="shared" si="1"/>
        <v>0.1935483870967742</v>
      </c>
      <c r="X19" s="752"/>
      <c r="Y19" s="752"/>
      <c r="Z19" s="752"/>
      <c r="AA19" s="752">
        <f t="shared" si="2"/>
        <v>0.15504682622268476</v>
      </c>
      <c r="AB19" s="752"/>
      <c r="AC19" s="752"/>
      <c r="AD19" s="753"/>
    </row>
    <row r="20" spans="2:30" s="63" customFormat="1" ht="29.25" customHeight="1">
      <c r="B20" s="758" t="s">
        <v>123</v>
      </c>
      <c r="C20" s="707" t="s">
        <v>105</v>
      </c>
      <c r="D20" s="707"/>
      <c r="E20" s="757"/>
      <c r="F20" s="65" t="s">
        <v>166</v>
      </c>
      <c r="G20" s="759">
        <f>9!AA17</f>
        <v>20505</v>
      </c>
      <c r="H20" s="756"/>
      <c r="I20" s="756"/>
      <c r="J20" s="756"/>
      <c r="K20" s="760">
        <f>9!AA15</f>
        <v>19713</v>
      </c>
      <c r="L20" s="761"/>
      <c r="M20" s="761"/>
      <c r="N20" s="759"/>
      <c r="O20" s="756">
        <f>9!AA16</f>
        <v>22077.6</v>
      </c>
      <c r="P20" s="756"/>
      <c r="Q20" s="756"/>
      <c r="R20" s="756"/>
      <c r="S20" s="756">
        <f t="shared" si="0"/>
        <v>792</v>
      </c>
      <c r="T20" s="756"/>
      <c r="U20" s="756"/>
      <c r="V20" s="756"/>
      <c r="W20" s="752">
        <f t="shared" si="1"/>
        <v>0.04017653325216862</v>
      </c>
      <c r="X20" s="752"/>
      <c r="Y20" s="752"/>
      <c r="Z20" s="752"/>
      <c r="AA20" s="752">
        <f t="shared" si="2"/>
        <v>-0.07123056854005864</v>
      </c>
      <c r="AB20" s="752"/>
      <c r="AC20" s="752"/>
      <c r="AD20" s="753"/>
    </row>
    <row r="21" spans="2:30" s="63" customFormat="1" ht="29.25" customHeight="1">
      <c r="B21" s="758"/>
      <c r="C21" s="707" t="s">
        <v>106</v>
      </c>
      <c r="D21" s="707"/>
      <c r="E21" s="757"/>
      <c r="F21" s="65" t="s">
        <v>124</v>
      </c>
      <c r="G21" s="762">
        <f>9!AB17</f>
        <v>1467</v>
      </c>
      <c r="H21" s="751"/>
      <c r="I21" s="751"/>
      <c r="J21" s="751"/>
      <c r="K21" s="763">
        <f>9!AB15</f>
        <v>664</v>
      </c>
      <c r="L21" s="764"/>
      <c r="M21" s="764"/>
      <c r="N21" s="762"/>
      <c r="O21" s="756">
        <f>9!AB16</f>
        <v>1826.2</v>
      </c>
      <c r="P21" s="756"/>
      <c r="Q21" s="756"/>
      <c r="R21" s="756"/>
      <c r="S21" s="751">
        <f t="shared" si="0"/>
        <v>803</v>
      </c>
      <c r="T21" s="751"/>
      <c r="U21" s="751"/>
      <c r="V21" s="751"/>
      <c r="W21" s="752">
        <f t="shared" si="1"/>
        <v>1.2093373493975903</v>
      </c>
      <c r="X21" s="752"/>
      <c r="Y21" s="752"/>
      <c r="Z21" s="752"/>
      <c r="AA21" s="752">
        <f t="shared" si="2"/>
        <v>-0.19669258569707593</v>
      </c>
      <c r="AB21" s="752"/>
      <c r="AC21" s="752"/>
      <c r="AD21" s="753"/>
    </row>
    <row r="22" spans="2:30" s="63" customFormat="1" ht="29.25" customHeight="1">
      <c r="B22" s="774" t="s">
        <v>125</v>
      </c>
      <c r="C22" s="707" t="s">
        <v>103</v>
      </c>
      <c r="D22" s="707"/>
      <c r="E22" s="757"/>
      <c r="F22" s="65" t="s">
        <v>126</v>
      </c>
      <c r="G22" s="759">
        <f>SUM(G23:J29)</f>
        <v>1351968</v>
      </c>
      <c r="H22" s="756"/>
      <c r="I22" s="756"/>
      <c r="J22" s="756"/>
      <c r="K22" s="760">
        <f>SUM(K23:N29)</f>
        <v>1745158</v>
      </c>
      <c r="L22" s="761"/>
      <c r="M22" s="761"/>
      <c r="N22" s="759"/>
      <c r="O22" s="756">
        <f>SUM(O23:R29)</f>
        <v>1582226.4999999998</v>
      </c>
      <c r="P22" s="756"/>
      <c r="Q22" s="756"/>
      <c r="R22" s="756"/>
      <c r="S22" s="756">
        <f>G22-K22</f>
        <v>-393190</v>
      </c>
      <c r="T22" s="756"/>
      <c r="U22" s="756"/>
      <c r="V22" s="756"/>
      <c r="W22" s="752">
        <f>(G22-K22)/K22</f>
        <v>-0.22530338227255067</v>
      </c>
      <c r="X22" s="752"/>
      <c r="Y22" s="752"/>
      <c r="Z22" s="752"/>
      <c r="AA22" s="752">
        <f t="shared" si="2"/>
        <v>-0.14552815289087864</v>
      </c>
      <c r="AB22" s="752"/>
      <c r="AC22" s="752"/>
      <c r="AD22" s="753"/>
    </row>
    <row r="23" spans="2:30" s="63" customFormat="1" ht="29.25" customHeight="1">
      <c r="B23" s="775"/>
      <c r="C23" s="707" t="s">
        <v>105</v>
      </c>
      <c r="D23" s="707"/>
      <c r="E23" s="757"/>
      <c r="F23" s="65" t="s">
        <v>126</v>
      </c>
      <c r="G23" s="759">
        <f>9!AE17</f>
        <v>1225430</v>
      </c>
      <c r="H23" s="756"/>
      <c r="I23" s="756"/>
      <c r="J23" s="756"/>
      <c r="K23" s="760">
        <f>9!AE15</f>
        <v>1662552</v>
      </c>
      <c r="L23" s="761"/>
      <c r="M23" s="761"/>
      <c r="N23" s="759"/>
      <c r="O23" s="756">
        <f>9!AE16</f>
        <v>1407836.9</v>
      </c>
      <c r="P23" s="756"/>
      <c r="Q23" s="756"/>
      <c r="R23" s="756"/>
      <c r="S23" s="756">
        <f t="shared" si="0"/>
        <v>-437122</v>
      </c>
      <c r="T23" s="756"/>
      <c r="U23" s="756"/>
      <c r="V23" s="756"/>
      <c r="W23" s="752">
        <f t="shared" si="1"/>
        <v>-0.262922302580611</v>
      </c>
      <c r="X23" s="752"/>
      <c r="Y23" s="752"/>
      <c r="Z23" s="752"/>
      <c r="AA23" s="752">
        <f t="shared" si="2"/>
        <v>-0.12956536371507232</v>
      </c>
      <c r="AB23" s="752"/>
      <c r="AC23" s="752"/>
      <c r="AD23" s="753"/>
    </row>
    <row r="24" spans="2:30" s="63" customFormat="1" ht="29.25" customHeight="1">
      <c r="B24" s="775"/>
      <c r="C24" s="707" t="s">
        <v>106</v>
      </c>
      <c r="D24" s="707"/>
      <c r="E24" s="757"/>
      <c r="F24" s="65" t="s">
        <v>126</v>
      </c>
      <c r="G24" s="759">
        <f>9!AF17</f>
        <v>9528</v>
      </c>
      <c r="H24" s="756"/>
      <c r="I24" s="756"/>
      <c r="J24" s="756"/>
      <c r="K24" s="760">
        <f>9!AF15</f>
        <v>1529</v>
      </c>
      <c r="L24" s="761"/>
      <c r="M24" s="761"/>
      <c r="N24" s="759"/>
      <c r="O24" s="756">
        <f>9!AF16</f>
        <v>3322</v>
      </c>
      <c r="P24" s="756"/>
      <c r="Q24" s="756"/>
      <c r="R24" s="756"/>
      <c r="S24" s="756">
        <f t="shared" si="0"/>
        <v>7999</v>
      </c>
      <c r="T24" s="756"/>
      <c r="U24" s="756"/>
      <c r="V24" s="756"/>
      <c r="W24" s="752">
        <f t="shared" si="1"/>
        <v>5.231523871811642</v>
      </c>
      <c r="X24" s="752"/>
      <c r="Y24" s="752"/>
      <c r="Z24" s="752"/>
      <c r="AA24" s="752">
        <f t="shared" si="2"/>
        <v>1.868151715833835</v>
      </c>
      <c r="AB24" s="752"/>
      <c r="AC24" s="752"/>
      <c r="AD24" s="753"/>
    </row>
    <row r="25" spans="2:30" s="63" customFormat="1" ht="29.25" customHeight="1">
      <c r="B25" s="775"/>
      <c r="C25" s="707" t="s">
        <v>107</v>
      </c>
      <c r="D25" s="707"/>
      <c r="E25" s="757"/>
      <c r="F25" s="65" t="s">
        <v>126</v>
      </c>
      <c r="G25" s="759">
        <f>9!AG17</f>
        <v>73101</v>
      </c>
      <c r="H25" s="756"/>
      <c r="I25" s="756"/>
      <c r="J25" s="756"/>
      <c r="K25" s="760">
        <f>9!AG15</f>
        <v>69115</v>
      </c>
      <c r="L25" s="761"/>
      <c r="M25" s="761"/>
      <c r="N25" s="759"/>
      <c r="O25" s="756">
        <f>9!AG16</f>
        <v>63015.9</v>
      </c>
      <c r="P25" s="756"/>
      <c r="Q25" s="756"/>
      <c r="R25" s="756"/>
      <c r="S25" s="756">
        <f t="shared" si="0"/>
        <v>3986</v>
      </c>
      <c r="T25" s="756"/>
      <c r="U25" s="756"/>
      <c r="V25" s="756"/>
      <c r="W25" s="752">
        <f t="shared" si="1"/>
        <v>0.057671995948781016</v>
      </c>
      <c r="X25" s="752"/>
      <c r="Y25" s="752"/>
      <c r="Z25" s="752"/>
      <c r="AA25" s="752">
        <f t="shared" si="2"/>
        <v>0.1600405611916992</v>
      </c>
      <c r="AB25" s="752"/>
      <c r="AC25" s="752"/>
      <c r="AD25" s="753"/>
    </row>
    <row r="26" spans="2:30" s="63" customFormat="1" ht="29.25" customHeight="1">
      <c r="B26" s="775"/>
      <c r="C26" s="707" t="s">
        <v>108</v>
      </c>
      <c r="D26" s="707"/>
      <c r="E26" s="757"/>
      <c r="F26" s="65" t="s">
        <v>126</v>
      </c>
      <c r="G26" s="759">
        <f>9!AH17</f>
        <v>2386</v>
      </c>
      <c r="H26" s="756"/>
      <c r="I26" s="756"/>
      <c r="J26" s="756"/>
      <c r="K26" s="760">
        <f>9!AH15</f>
        <v>400</v>
      </c>
      <c r="L26" s="761"/>
      <c r="M26" s="761"/>
      <c r="N26" s="759"/>
      <c r="O26" s="756">
        <f>9!AH16</f>
        <v>19487.3</v>
      </c>
      <c r="P26" s="756"/>
      <c r="Q26" s="756"/>
      <c r="R26" s="756"/>
      <c r="S26" s="756">
        <f t="shared" si="0"/>
        <v>1986</v>
      </c>
      <c r="T26" s="756"/>
      <c r="U26" s="756"/>
      <c r="V26" s="756"/>
      <c r="W26" s="752">
        <f t="shared" si="1"/>
        <v>4.965</v>
      </c>
      <c r="X26" s="752"/>
      <c r="Y26" s="752"/>
      <c r="Z26" s="752"/>
      <c r="AA26" s="752">
        <f t="shared" si="2"/>
        <v>-0.8775612835025889</v>
      </c>
      <c r="AB26" s="752"/>
      <c r="AC26" s="752"/>
      <c r="AD26" s="753"/>
    </row>
    <row r="27" spans="2:30" s="63" customFormat="1" ht="29.25" customHeight="1">
      <c r="B27" s="775"/>
      <c r="C27" s="707" t="s">
        <v>109</v>
      </c>
      <c r="D27" s="707"/>
      <c r="E27" s="757"/>
      <c r="F27" s="65" t="s">
        <v>126</v>
      </c>
      <c r="G27" s="762">
        <f>9!AI17</f>
        <v>0</v>
      </c>
      <c r="H27" s="751"/>
      <c r="I27" s="751"/>
      <c r="J27" s="751"/>
      <c r="K27" s="763">
        <f>9!AI15</f>
        <v>0</v>
      </c>
      <c r="L27" s="764"/>
      <c r="M27" s="764"/>
      <c r="N27" s="762"/>
      <c r="O27" s="756">
        <f>9!AI16</f>
        <v>51020</v>
      </c>
      <c r="P27" s="756"/>
      <c r="Q27" s="756"/>
      <c r="R27" s="756"/>
      <c r="S27" s="751">
        <f t="shared" si="0"/>
        <v>0</v>
      </c>
      <c r="T27" s="751"/>
      <c r="U27" s="751"/>
      <c r="V27" s="751"/>
      <c r="W27" s="752" t="s">
        <v>518</v>
      </c>
      <c r="X27" s="752"/>
      <c r="Y27" s="752"/>
      <c r="Z27" s="752"/>
      <c r="AA27" s="752" t="s">
        <v>518</v>
      </c>
      <c r="AB27" s="752"/>
      <c r="AC27" s="752"/>
      <c r="AD27" s="753"/>
    </row>
    <row r="28" spans="2:30" s="63" customFormat="1" ht="29.25" customHeight="1">
      <c r="B28" s="775"/>
      <c r="C28" s="765" t="s">
        <v>110</v>
      </c>
      <c r="D28" s="765"/>
      <c r="E28" s="766"/>
      <c r="F28" s="366" t="s">
        <v>126</v>
      </c>
      <c r="G28" s="767">
        <f>9!AJ17</f>
        <v>39878</v>
      </c>
      <c r="H28" s="768"/>
      <c r="I28" s="768"/>
      <c r="J28" s="768"/>
      <c r="K28" s="760">
        <f>9!AJ15</f>
        <v>11561</v>
      </c>
      <c r="L28" s="761"/>
      <c r="M28" s="761"/>
      <c r="N28" s="759"/>
      <c r="O28" s="768">
        <f>9!AJ16</f>
        <v>26227.4</v>
      </c>
      <c r="P28" s="768"/>
      <c r="Q28" s="768"/>
      <c r="R28" s="768"/>
      <c r="S28" s="768">
        <f t="shared" si="0"/>
        <v>28317</v>
      </c>
      <c r="T28" s="768"/>
      <c r="U28" s="768"/>
      <c r="V28" s="768"/>
      <c r="W28" s="769">
        <f t="shared" si="1"/>
        <v>2.44935559207681</v>
      </c>
      <c r="X28" s="769"/>
      <c r="Y28" s="769"/>
      <c r="Z28" s="769"/>
      <c r="AA28" s="769">
        <f t="shared" si="2"/>
        <v>0.5204709578532374</v>
      </c>
      <c r="AB28" s="769"/>
      <c r="AC28" s="769"/>
      <c r="AD28" s="770"/>
    </row>
    <row r="29" spans="2:30" s="63" customFormat="1" ht="29.25" customHeight="1" thickBot="1">
      <c r="B29" s="776"/>
      <c r="C29" s="777" t="s">
        <v>324</v>
      </c>
      <c r="D29" s="777"/>
      <c r="E29" s="778"/>
      <c r="F29" s="364" t="s">
        <v>126</v>
      </c>
      <c r="G29" s="779">
        <f>9!AK17</f>
        <v>1645</v>
      </c>
      <c r="H29" s="780"/>
      <c r="I29" s="780"/>
      <c r="J29" s="780"/>
      <c r="K29" s="781">
        <f>9!AK15</f>
        <v>1</v>
      </c>
      <c r="L29" s="782"/>
      <c r="M29" s="782"/>
      <c r="N29" s="783"/>
      <c r="O29" s="781">
        <f>9!AK16</f>
        <v>11317</v>
      </c>
      <c r="P29" s="782"/>
      <c r="Q29" s="782"/>
      <c r="R29" s="783"/>
      <c r="S29" s="771">
        <f>G29-K29</f>
        <v>1644</v>
      </c>
      <c r="T29" s="771"/>
      <c r="U29" s="771"/>
      <c r="V29" s="771"/>
      <c r="W29" s="772">
        <f>(G29-K29)/K29</f>
        <v>1644</v>
      </c>
      <c r="X29" s="772"/>
      <c r="Y29" s="772"/>
      <c r="Z29" s="772"/>
      <c r="AA29" s="772">
        <f>(G29-O29)/O29</f>
        <v>-0.8546434567464876</v>
      </c>
      <c r="AB29" s="772"/>
      <c r="AC29" s="772"/>
      <c r="AD29" s="773"/>
    </row>
    <row r="30" s="63" customFormat="1" ht="14.25" customHeight="1"/>
    <row r="31" ht="14.25" customHeight="1"/>
    <row r="34" s="68" customFormat="1" ht="14.25" customHeight="1">
      <c r="A34" s="67"/>
    </row>
    <row r="35" s="68" customFormat="1" ht="14.25" customHeight="1">
      <c r="A35" s="67"/>
    </row>
  </sheetData>
  <mergeCells count="195">
    <mergeCell ref="S29:V29"/>
    <mergeCell ref="W29:Z29"/>
    <mergeCell ref="AA29:AD29"/>
    <mergeCell ref="B22:B29"/>
    <mergeCell ref="C29:E29"/>
    <mergeCell ref="G29:J29"/>
    <mergeCell ref="K29:N29"/>
    <mergeCell ref="O29:R29"/>
    <mergeCell ref="S27:V27"/>
    <mergeCell ref="W27:Z27"/>
    <mergeCell ref="AA27:AD27"/>
    <mergeCell ref="C28:E28"/>
    <mergeCell ref="G28:J28"/>
    <mergeCell ref="K28:N28"/>
    <mergeCell ref="O28:R28"/>
    <mergeCell ref="S28:V28"/>
    <mergeCell ref="W28:Z28"/>
    <mergeCell ref="AA28:AD28"/>
    <mergeCell ref="C27:E27"/>
    <mergeCell ref="G27:J27"/>
    <mergeCell ref="K27:N27"/>
    <mergeCell ref="O27:R27"/>
    <mergeCell ref="S25:V25"/>
    <mergeCell ref="W25:Z25"/>
    <mergeCell ref="K25:N25"/>
    <mergeCell ref="O25:R25"/>
    <mergeCell ref="AA25:AD25"/>
    <mergeCell ref="C26:E26"/>
    <mergeCell ref="G26:J26"/>
    <mergeCell ref="K26:N26"/>
    <mergeCell ref="O26:R26"/>
    <mergeCell ref="S26:V26"/>
    <mergeCell ref="W26:Z26"/>
    <mergeCell ref="AA26:AD26"/>
    <mergeCell ref="C25:E25"/>
    <mergeCell ref="G25:J25"/>
    <mergeCell ref="O24:R24"/>
    <mergeCell ref="S24:V24"/>
    <mergeCell ref="W24:Z24"/>
    <mergeCell ref="AA24:AD24"/>
    <mergeCell ref="O23:R23"/>
    <mergeCell ref="S23:V23"/>
    <mergeCell ref="W23:Z23"/>
    <mergeCell ref="AA23:AD23"/>
    <mergeCell ref="O22:R22"/>
    <mergeCell ref="S22:V22"/>
    <mergeCell ref="W22:Z22"/>
    <mergeCell ref="AA22:AD22"/>
    <mergeCell ref="C22:E22"/>
    <mergeCell ref="G22:J22"/>
    <mergeCell ref="K22:N22"/>
    <mergeCell ref="C23:E23"/>
    <mergeCell ref="G23:J23"/>
    <mergeCell ref="K23:N23"/>
    <mergeCell ref="C24:E24"/>
    <mergeCell ref="G24:J24"/>
    <mergeCell ref="K24:N24"/>
    <mergeCell ref="AA20:AD20"/>
    <mergeCell ref="C21:E21"/>
    <mergeCell ref="G21:J21"/>
    <mergeCell ref="K21:N21"/>
    <mergeCell ref="O21:R21"/>
    <mergeCell ref="S21:V21"/>
    <mergeCell ref="W21:Z21"/>
    <mergeCell ref="AA21:AD21"/>
    <mergeCell ref="S19:V19"/>
    <mergeCell ref="W19:Z19"/>
    <mergeCell ref="AA19:AD19"/>
    <mergeCell ref="B20:B21"/>
    <mergeCell ref="C20:E20"/>
    <mergeCell ref="G20:J20"/>
    <mergeCell ref="K20:N20"/>
    <mergeCell ref="O20:R20"/>
    <mergeCell ref="S20:V20"/>
    <mergeCell ref="W20:Z20"/>
    <mergeCell ref="C19:E19"/>
    <mergeCell ref="G19:J19"/>
    <mergeCell ref="K19:N19"/>
    <mergeCell ref="O19:R19"/>
    <mergeCell ref="AA17:AD17"/>
    <mergeCell ref="C18:E18"/>
    <mergeCell ref="G18:J18"/>
    <mergeCell ref="K18:N18"/>
    <mergeCell ref="O18:R18"/>
    <mergeCell ref="S18:V18"/>
    <mergeCell ref="W18:Z18"/>
    <mergeCell ref="AA18:AD18"/>
    <mergeCell ref="S16:V16"/>
    <mergeCell ref="W16:Z16"/>
    <mergeCell ref="AA16:AD16"/>
    <mergeCell ref="B17:B19"/>
    <mergeCell ref="C17:E17"/>
    <mergeCell ref="G17:J17"/>
    <mergeCell ref="K17:N17"/>
    <mergeCell ref="O17:R17"/>
    <mergeCell ref="S17:V17"/>
    <mergeCell ref="W17:Z17"/>
    <mergeCell ref="B16:E16"/>
    <mergeCell ref="G16:J16"/>
    <mergeCell ref="K16:N16"/>
    <mergeCell ref="O16:R16"/>
    <mergeCell ref="S14:V14"/>
    <mergeCell ref="W14:Z14"/>
    <mergeCell ref="AA14:AD14"/>
    <mergeCell ref="B15:E15"/>
    <mergeCell ref="G15:J15"/>
    <mergeCell ref="K15:N15"/>
    <mergeCell ref="O15:R15"/>
    <mergeCell ref="S15:V15"/>
    <mergeCell ref="W15:Z15"/>
    <mergeCell ref="AA15:AD15"/>
    <mergeCell ref="C14:E14"/>
    <mergeCell ref="G14:J14"/>
    <mergeCell ref="K14:N14"/>
    <mergeCell ref="O14:R14"/>
    <mergeCell ref="O13:R13"/>
    <mergeCell ref="S13:V13"/>
    <mergeCell ref="W13:Z13"/>
    <mergeCell ref="AA13:AD13"/>
    <mergeCell ref="O12:R12"/>
    <mergeCell ref="S12:V12"/>
    <mergeCell ref="W12:Z12"/>
    <mergeCell ref="AA12:AD12"/>
    <mergeCell ref="O11:R11"/>
    <mergeCell ref="S11:V11"/>
    <mergeCell ref="W11:Z11"/>
    <mergeCell ref="AA11:AD11"/>
    <mergeCell ref="B11:B14"/>
    <mergeCell ref="C11:E11"/>
    <mergeCell ref="G11:J11"/>
    <mergeCell ref="K11:N11"/>
    <mergeCell ref="C12:E12"/>
    <mergeCell ref="G12:J12"/>
    <mergeCell ref="K12:N12"/>
    <mergeCell ref="C13:E13"/>
    <mergeCell ref="G13:J13"/>
    <mergeCell ref="K13:N13"/>
    <mergeCell ref="S9:V9"/>
    <mergeCell ref="W9:Z9"/>
    <mergeCell ref="AA9:AD9"/>
    <mergeCell ref="C10:E10"/>
    <mergeCell ref="G10:J10"/>
    <mergeCell ref="K10:N10"/>
    <mergeCell ref="O10:R10"/>
    <mergeCell ref="S10:V10"/>
    <mergeCell ref="W10:Z10"/>
    <mergeCell ref="AA10:AD10"/>
    <mergeCell ref="C9:E9"/>
    <mergeCell ref="G9:J9"/>
    <mergeCell ref="K9:N9"/>
    <mergeCell ref="O9:R9"/>
    <mergeCell ref="S7:V7"/>
    <mergeCell ref="W7:Z7"/>
    <mergeCell ref="AA7:AD7"/>
    <mergeCell ref="C8:E8"/>
    <mergeCell ref="G8:J8"/>
    <mergeCell ref="K8:N8"/>
    <mergeCell ref="O8:R8"/>
    <mergeCell ref="S8:V8"/>
    <mergeCell ref="W8:Z8"/>
    <mergeCell ref="AA8:AD8"/>
    <mergeCell ref="C7:E7"/>
    <mergeCell ref="G7:J7"/>
    <mergeCell ref="K7:N7"/>
    <mergeCell ref="O7:R7"/>
    <mergeCell ref="O6:R6"/>
    <mergeCell ref="S6:V6"/>
    <mergeCell ref="W6:Z6"/>
    <mergeCell ref="AA6:AD6"/>
    <mergeCell ref="O5:R5"/>
    <mergeCell ref="S5:V5"/>
    <mergeCell ref="W5:Z5"/>
    <mergeCell ref="AA5:AD5"/>
    <mergeCell ref="O4:R4"/>
    <mergeCell ref="S4:V4"/>
    <mergeCell ref="W4:Z4"/>
    <mergeCell ref="AA4:AD4"/>
    <mergeCell ref="B4:B10"/>
    <mergeCell ref="C4:E4"/>
    <mergeCell ref="G4:J4"/>
    <mergeCell ref="K4:N4"/>
    <mergeCell ref="C5:E5"/>
    <mergeCell ref="G5:J5"/>
    <mergeCell ref="K5:N5"/>
    <mergeCell ref="C6:E6"/>
    <mergeCell ref="G6:J6"/>
    <mergeCell ref="K6:N6"/>
    <mergeCell ref="S3:V3"/>
    <mergeCell ref="W3:Z3"/>
    <mergeCell ref="AA3:AD3"/>
    <mergeCell ref="B1:AD1"/>
    <mergeCell ref="B3:E3"/>
    <mergeCell ref="G3:J3"/>
    <mergeCell ref="K3:N3"/>
    <mergeCell ref="O3:R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山口県庁消防防災課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山口県</cp:lastModifiedBy>
  <cp:lastPrinted>2008-09-09T07:41:46Z</cp:lastPrinted>
  <dcterms:created xsi:type="dcterms:W3CDTF">2004-05-19T04:18:12Z</dcterms:created>
  <dcterms:modified xsi:type="dcterms:W3CDTF">2009-01-19T05:20:01Z</dcterms:modified>
  <cp:category/>
  <cp:version/>
  <cp:contentType/>
  <cp:contentStatus/>
</cp:coreProperties>
</file>