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063173\Downloads\"/>
    </mc:Choice>
  </mc:AlternateContent>
  <xr:revisionPtr revIDLastSave="0" documentId="13_ncr:1_{A3FF2999-A433-4E50-A471-219B9AF8FA95}"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基本情報入力シート!$A$1:$AA$44</definedName>
    <definedName name="_xlnm.Print_Area" localSheetId="1">'別紙様式3-1（補助金）'!$A$1:$AJ$52</definedName>
    <definedName name="_xlnm.Print_Area" localSheetId="2">'別紙様式3-2（補助金）'!$A$1:$K$30</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Administrator</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2" shapeId="0" xr:uid="{311AC08C-A6BF-40AD-8914-3C3E59E8EE42}">
      <text>
        <r>
          <rPr>
            <b/>
            <sz val="12"/>
            <color indexed="81"/>
            <rFont val="MS P ゴシック"/>
            <family val="3"/>
            <charset val="128"/>
          </rPr>
          <t>「補助金の総額［円］」は、国保連合会から事業所あてにお届けしている支払通知書及び支払内訳書をもとに入力をお願いいたします。</t>
        </r>
        <r>
          <rPr>
            <sz val="12"/>
            <color indexed="81"/>
            <rFont val="MS P ゴシック"/>
            <family val="3"/>
            <charset val="128"/>
          </rPr>
          <t xml:space="preserve">
　※支払通知書及び支払内訳書は、通常の障害福祉サービス等報酬総額の通知と同時期の３月１８日ごろに国保連合会から電送によりお届けしています。
　※県から郵送される「交付決定通知」の額ではなく、国保連合会から通知される算出額と一致するよう入力をお願いいたします。
</t>
        </r>
      </text>
    </comment>
  </commentList>
</comments>
</file>

<file path=xl/sharedStrings.xml><?xml version="1.0" encoding="utf-8"?>
<sst xmlns="http://schemas.openxmlformats.org/spreadsheetml/2006/main" count="3776" uniqueCount="1950">
  <si>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</si>
  <si>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</si>
  <si>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</si>
  <si>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</si>
  <si>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</si>
  <si>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</si>
  <si>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</si>
  <si>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</si>
  <si>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</si>
  <si>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</si>
  <si>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</si>
  <si>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</si>
  <si>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</si>
  <si>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</si>
  <si>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</si>
  <si>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</si>
  <si>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</si>
  <si>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</si>
  <si>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</si>
  <si>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</si>
  <si>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</si>
  <si>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</si>
  <si>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</si>
  <si>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</si>
  <si>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</si>
  <si>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</si>
  <si>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</si>
  <si>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</si>
  <si>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</si>
  <si>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</si>
  <si>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</si>
  <si>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</si>
  <si>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</si>
  <si>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</si>
  <si>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</si>
  <si>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</si>
  <si>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</si>
  <si>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</si>
  <si>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</si>
  <si>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</si>
  <si>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</si>
  <si>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</si>
  <si>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</si>
  <si>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</si>
  <si>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</si>
  <si>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</si>
  <si>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</si>
  <si>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</si>
  <si>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</si>
  <si>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</si>
  <si>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</si>
  <si>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</si>
  <si>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</si>
  <si>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</si>
  <si>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</si>
  <si>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</si>
  <si>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</si>
  <si>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</si>
  <si>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</si>
  <si>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</si>
  <si>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</si>
  <si>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</si>
  <si>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</si>
  <si>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</si>
  <si>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</si>
  <si>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</si>
  <si>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</si>
  <si>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</si>
  <si>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</si>
  <si>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</si>
  <si>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</si>
  <si>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</si>
  <si>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</si>
  <si>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</si>
  <si>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</si>
  <si>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</si>
  <si>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</si>
  <si>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</si>
  <si>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</si>
  <si>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</si>
  <si>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</si>
  <si>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</si>
  <si>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</si>
  <si>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</si>
  <si>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</si>
  <si>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</si>
  <si>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</si>
  <si>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</si>
  <si>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</si>
  <si>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</si>
  <si>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</si>
  <si>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</si>
  <si>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</si>
  <si>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</si>
  <si>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</si>
  <si>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</si>
  <si>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</si>
  <si>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</si>
  <si>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</si>
  <si>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</si>
  <si>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</si>
  <si>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</si>
  <si>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</si>
  <si>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</si>
  <si>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</si>
  <si>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</si>
  <si>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</si>
  <si>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</si>
  <si>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</si>
  <si>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</si>
  <si>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</si>
  <si>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</si>
  <si>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</si>
  <si>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</si>
  <si>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</si>
  <si>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</si>
  <si>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</si>
  <si>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</si>
  <si>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</si>
  <si>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</si>
  <si>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</si>
  <si>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</si>
  <si>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</si>
  <si>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</si>
  <si>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</si>
  <si>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</si>
  <si>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</si>
  <si>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</si>
  <si>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</si>
  <si>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</si>
  <si>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</si>
  <si>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</si>
  <si>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</si>
  <si>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</si>
  <si>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</si>
  <si>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</si>
  <si>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</si>
  <si>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</si>
  <si>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</si>
  <si>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</si>
  <si>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</si>
  <si>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</si>
  <si>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</si>
  <si>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</si>
  <si>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</si>
  <si>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</si>
  <si>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</si>
  <si>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</si>
  <si>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</si>
  <si>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</si>
  <si>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</si>
  <si>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</si>
  <si>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</si>
  <si>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</si>
  <si>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</si>
  <si>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</si>
  <si>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</si>
  <si>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</si>
  <si>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</si>
  <si>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</si>
  <si>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</si>
  <si>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</si>
  <si>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</si>
  <si>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</si>
  <si>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</si>
  <si>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</si>
  <si>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</si>
  <si>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</si>
  <si>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</si>
  <si>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</si>
  <si>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</si>
  <si>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</si>
  <si>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</si>
  <si>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</si>
  <si>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</si>
  <si>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</si>
  <si>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</si>
  <si>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</si>
  <si>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</si>
  <si>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</si>
  <si>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</si>
  <si>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</si>
  <si>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</si>
  <si>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</si>
  <si>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</si>
  <si>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</si>
  <si>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</si>
  <si>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</si>
  <si>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</si>
  <si>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</si>
  <si>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</si>
  <si>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</si>
  <si>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</si>
  <si>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</si>
  <si>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</si>
  <si>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</si>
  <si>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</si>
  <si>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</si>
  <si>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</si>
  <si>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</si>
  <si>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</si>
  <si>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</si>
  <si>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</si>
  <si>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</si>
  <si>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</si>
  <si>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</si>
  <si>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</si>
  <si>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</si>
  <si>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</si>
  <si>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</si>
  <si>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</si>
  <si>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</si>
  <si>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</si>
  <si>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</si>
  <si>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</si>
  <si>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</si>
  <si>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</si>
  <si>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</si>
  <si>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</si>
  <si>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</si>
  <si>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</si>
  <si>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</si>
  <si>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</si>
  <si>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</si>
  <si>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</si>
  <si>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</si>
  <si>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</si>
  <si>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</si>
  <si>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</si>
  <si>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</si>
  <si>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</si>
  <si>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</si>
  <si>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</si>
  <si>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</si>
  <si>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</si>
  <si>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</si>
  <si>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</si>
  <si>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</si>
  <si>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</si>
  <si>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</si>
  <si>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</si>
  <si>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</si>
  <si>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</si>
  <si>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</si>
  <si>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</si>
  <si>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</si>
  <si>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</si>
  <si>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</si>
  <si>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</si>
  <si>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</si>
  <si>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</si>
  <si>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</si>
  <si>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</si>
  <si>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</si>
  <si>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</si>
  <si>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</si>
  <si>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</si>
  <si>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</si>
  <si>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</si>
  <si>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</si>
  <si>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</si>
  <si>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</si>
  <si>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</si>
  <si>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</si>
  <si>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</si>
  <si>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</si>
  <si>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</si>
  <si>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</si>
  <si>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</si>
  <si>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</si>
  <si>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</si>
  <si>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</si>
  <si>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</si>
  <si>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</si>
  <si>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</si>
  <si>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</si>
  <si>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</si>
  <si>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</si>
  <si>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</si>
  <si>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</si>
  <si>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</si>
  <si>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</si>
  <si>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</si>
  <si>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</si>
  <si>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</si>
  <si>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</si>
  <si>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</si>
  <si>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</si>
  <si>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</si>
  <si>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</si>
  <si>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</si>
  <si>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</si>
  <si>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</si>
  <si>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</si>
  <si>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</si>
  <si>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</si>
  <si>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</si>
  <si>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</si>
  <si>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</si>
  <si>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</si>
  <si>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</si>
  <si>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</si>
  <si>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</si>
  <si>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</si>
  <si>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</si>
  <si>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</si>
  <si>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</si>
  <si>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</si>
  <si>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</si>
  <si>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</si>
  <si>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</si>
  <si>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</si>
  <si>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</si>
  <si>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</si>
  <si>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</si>
  <si>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</si>
  <si>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</si>
  <si>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</si>
  <si>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</si>
  <si>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</si>
  <si>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</si>
  <si>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</si>
  <si>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</si>
  <si>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</si>
  <si>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</si>
  <si>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</si>
  <si>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</si>
  <si>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</si>
  <si>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</si>
  <si>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</si>
  <si>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</si>
  <si>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</si>
  <si>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</si>
  <si>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</si>
  <si>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</si>
  <si>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</si>
  <si>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</si>
  <si>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</si>
  <si>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</si>
  <si>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</si>
  <si>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</si>
  <si>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</si>
  <si>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</si>
  <si>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</si>
  <si>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</si>
  <si>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</si>
  <si>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</si>
  <si>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</si>
  <si>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</si>
  <si>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</si>
  <si>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</si>
  <si>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</si>
  <si>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</si>
  <si>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</si>
  <si>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</si>
  <si>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</si>
  <si>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</si>
  <si>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</si>
  <si>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</si>
  <si>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</si>
  <si>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</si>
  <si>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</si>
  <si>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</si>
  <si>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</si>
  <si>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</si>
  <si>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</si>
  <si>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</si>
  <si>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</si>
  <si>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</si>
  <si>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</si>
  <si>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</si>
  <si>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</si>
  <si>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</si>
  <si>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</si>
  <si>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</si>
  <si>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</si>
  <si>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</si>
  <si>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</si>
  <si>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</si>
  <si>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</si>
  <si>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</si>
  <si>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</si>
  <si>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</si>
  <si>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</si>
  <si>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</si>
  <si>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</si>
  <si>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</si>
  <si>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</si>
  <si>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</si>
  <si>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</si>
  <si>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</si>
  <si>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</si>
  <si>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</si>
  <si>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</si>
  <si>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</si>
  <si>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</si>
  <si>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</si>
  <si>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</si>
  <si>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</si>
  <si>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</si>
  <si>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</si>
  <si>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</si>
  <si>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</si>
  <si>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</si>
  <si>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</si>
  <si>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</si>
  <si>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</si>
  <si>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</si>
  <si>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</si>
  <si>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</si>
  <si>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</si>
  <si>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</si>
  <si>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</si>
  <si>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</si>
  <si>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</si>
  <si>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</si>
  <si>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</si>
  <si>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</si>
  <si>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</si>
  <si>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</si>
  <si>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</si>
  <si>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</si>
  <si>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</si>
  <si>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</si>
  <si>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</si>
  <si>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</si>
  <si>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</si>
  <si>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</si>
  <si>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</si>
  <si>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</si>
  <si>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</si>
  <si>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</si>
  <si>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</si>
  <si>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</si>
  <si>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</si>
  <si>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</si>
  <si>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</si>
  <si>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</si>
  <si>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</si>
  <si>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</si>
  <si>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</si>
  <si>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</si>
  <si>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</si>
  <si>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</si>
  <si>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</si>
  <si>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</si>
  <si>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</si>
  <si>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</si>
  <si>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</si>
  <si>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</si>
  <si>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</si>
  <si>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</si>
  <si>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</si>
  <si>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</si>
  <si>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</si>
  <si>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</si>
  <si>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</si>
  <si>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</si>
  <si>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</si>
  <si>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</si>
  <si>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</si>
  <si>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</si>
  <si>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</si>
  <si>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</si>
  <si>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</si>
  <si>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</si>
  <si>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</si>
  <si>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</si>
  <si>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</si>
  <si>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</si>
  <si>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</si>
  <si>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</si>
  <si>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</si>
  <si>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</si>
  <si>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</si>
  <si>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</si>
  <si>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</si>
  <si>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</si>
  <si>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</si>
  <si>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</si>
  <si>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</si>
  <si>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</si>
  <si>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</si>
  <si>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</si>
  <si>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</si>
  <si>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</si>
  <si>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</si>
  <si>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</si>
  <si>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</si>
  <si>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</si>
  <si>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</si>
  <si>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</si>
  <si>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</si>
  <si>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</si>
  <si>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</si>
  <si>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</si>
  <si>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</si>
  <si>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</si>
  <si>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</si>
  <si>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</si>
  <si>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</si>
  <si>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</si>
  <si>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</si>
  <si>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</si>
  <si>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</si>
  <si>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</si>
  <si>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</si>
  <si>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</si>
  <si>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</si>
  <si>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</si>
  <si>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</si>
  <si>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</si>
  <si>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</si>
  <si>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</si>
  <si>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</si>
  <si>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</si>
  <si>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</si>
  <si>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</si>
  <si>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</si>
  <si>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</si>
  <si>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</si>
  <si>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</si>
  <si>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</si>
  <si>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</si>
  <si>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</si>
  <si>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</si>
  <si>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</si>
  <si>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</si>
  <si>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</si>
  <si>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</si>
  <si>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</si>
  <si>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</si>
  <si>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</si>
  <si>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</si>
  <si>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</si>
  <si>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</si>
  <si>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</si>
  <si>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</si>
  <si>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</si>
  <si>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</si>
  <si>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</si>
  <si>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</si>
  <si>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</si>
  <si>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</si>
  <si>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</si>
  <si>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</si>
  <si>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</si>
  <si>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</si>
  <si>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</si>
  <si>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</si>
  <si>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</si>
  <si>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</si>
  <si>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</si>
  <si>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</si>
  <si>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</si>
  <si>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</si>
  <si>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</si>
  <si>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</si>
  <si>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</si>
  <si>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</si>
  <si>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</si>
  <si>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</si>
  <si>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</si>
  <si>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</si>
  <si>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</si>
  <si>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</si>
  <si>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</si>
  <si>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</si>
  <si>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</si>
  <si>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</si>
  <si>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</si>
  <si>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</si>
  <si>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</si>
  <si>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</si>
  <si>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</si>
  <si>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</si>
  <si>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</si>
  <si>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</si>
  <si>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</si>
  <si>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</si>
  <si>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</si>
  <si>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</si>
  <si>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</si>
  <si>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</si>
  <si>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</si>
  <si>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</si>
  <si>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</si>
  <si>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</si>
  <si>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</si>
  <si>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</si>
  <si>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</si>
  <si>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</si>
  <si>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</si>
  <si>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</si>
  <si>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</si>
  <si>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</si>
  <si>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</si>
  <si>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</si>
  <si>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</si>
  <si>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</si>
  <si>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</si>
  <si>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</si>
  <si>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</si>
  <si>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</si>
  <si>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</si>
  <si>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</si>
  <si>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</si>
  <si>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</si>
  <si>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</si>
  <si>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</si>
  <si>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</si>
  <si>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</si>
  <si>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</si>
  <si>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</si>
  <si>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</si>
  <si>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</si>
  <si>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</si>
  <si>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</si>
  <si>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</si>
  <si>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</si>
  <si>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</si>
  <si>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</si>
  <si>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</si>
  <si>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</si>
  <si>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</si>
  <si>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</si>
  <si>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</si>
  <si>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</si>
  <si>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</si>
  <si>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</si>
  <si>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</si>
  <si>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</si>
  <si>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</si>
  <si>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</si>
  <si>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</si>
  <si>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</si>
  <si>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</si>
  <si>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</si>
  <si>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</si>
  <si>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</si>
  <si>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</si>
  <si>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</si>
  <si>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</si>
  <si>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</si>
  <si>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</si>
  <si>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</si>
  <si>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</si>
  <si>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</si>
  <si>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</si>
  <si>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</si>
  <si>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</si>
  <si>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</si>
  <si>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</si>
  <si>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</si>
  <si>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</si>
  <si>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</si>
  <si>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</si>
  <si>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</si>
  <si>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</si>
  <si>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</si>
  <si>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</si>
  <si>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</si>
  <si>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</si>
  <si>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</si>
  <si>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</si>
  <si>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</si>
  <si>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</si>
  <si>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</si>
  <si>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</si>
  <si>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</si>
  <si>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</si>
  <si>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</si>
  <si>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</si>
  <si>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</si>
  <si>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</si>
  <si>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</si>
  <si>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</si>
  <si>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</si>
  <si>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</si>
  <si>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</si>
  <si>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</si>
  <si>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</si>
  <si>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</si>
  <si>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</si>
  <si>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</si>
  <si>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</si>
  <si>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</si>
  <si>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</si>
  <si>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</si>
  <si>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</si>
  <si>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</si>
  <si>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</si>
  <si>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</si>
  <si>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</si>
  <si>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</si>
  <si>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</si>
  <si>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</si>
  <si>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</si>
  <si>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</si>
  <si>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</si>
  <si>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</si>
  <si>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</si>
  <si>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</si>
  <si>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</si>
  <si>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</si>
  <si>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</si>
  <si>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</si>
  <si>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</si>
  <si>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</si>
  <si>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</si>
  <si>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</si>
  <si>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</si>
  <si>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</si>
  <si>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</si>
  <si>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</si>
  <si>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</si>
  <si>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</si>
  <si>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</si>
  <si>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</si>
  <si>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</si>
  <si>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</si>
  <si>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</si>
  <si>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</si>
  <si>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</si>
  <si>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</si>
  <si>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</si>
  <si>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</si>
  <si>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</si>
  <si>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</si>
  <si>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</si>
  <si>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</si>
  <si>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</si>
  <si>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</si>
  <si>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</si>
  <si>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</si>
  <si>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</si>
  <si>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</si>
  <si>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</si>
  <si>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</si>
  <si>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</si>
  <si>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</si>
  <si>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</si>
  <si>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</si>
  <si>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</si>
  <si>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</si>
  <si>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</si>
  <si>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</si>
  <si>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</si>
  <si>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</si>
  <si>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</si>
  <si>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</si>
  <si>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</si>
  <si>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</si>
  <si>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</si>
  <si>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</si>
  <si>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</si>
  <si>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</si>
  <si>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</si>
  <si>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</si>
  <si>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</si>
  <si>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</si>
  <si>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</si>
  <si>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</si>
  <si>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</si>
  <si>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</si>
  <si>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</si>
  <si>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</si>
  <si>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</si>
  <si>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</si>
  <si>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</si>
  <si>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</si>
  <si>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</si>
  <si>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</si>
  <si>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</si>
  <si>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</si>
  <si>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</si>
  <si>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</si>
  <si>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</si>
  <si>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</si>
  <si>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</si>
  <si>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</si>
  <si>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</si>
  <si>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</si>
  <si>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</si>
  <si>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</si>
  <si>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</si>
  <si>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</si>
  <si>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</si>
  <si>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</si>
  <si>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</si>
  <si>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</si>
  <si>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</si>
  <si>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</si>
  <si>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</si>
  <si>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</si>
  <si>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</si>
  <si>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</si>
  <si>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</si>
  <si>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</si>
  <si>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</si>
  <si>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</si>
  <si>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</si>
  <si>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</si>
  <si>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</si>
  <si>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</si>
  <si>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</si>
  <si>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</si>
  <si>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</si>
  <si>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</si>
  <si>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</si>
  <si>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</si>
  <si>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</si>
  <si>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</si>
  <si>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</si>
  <si>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</si>
  <si>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</si>
  <si>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</si>
  <si>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</si>
  <si>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</si>
  <si>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</si>
  <si>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</si>
  <si>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</si>
  <si>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</si>
  <si>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</si>
  <si>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</si>
  <si>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</si>
  <si>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</si>
  <si>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</si>
  <si>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</si>
  <si>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</si>
  <si>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</si>
  <si>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</si>
  <si>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</si>
  <si>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</si>
  <si>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</si>
  <si>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</si>
  <si>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</si>
  <si>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</si>
  <si>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</si>
  <si>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</si>
  <si>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</si>
  <si>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</si>
  <si>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</si>
  <si>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</si>
  <si>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</si>
  <si>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</si>
  <si>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</si>
  <si>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</si>
  <si>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</si>
  <si>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</si>
  <si>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</si>
  <si>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</si>
  <si>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</si>
  <si>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</si>
  <si>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</si>
  <si>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</si>
  <si>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</si>
  <si>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</si>
  <si>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</si>
  <si>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</si>
  <si>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</si>
  <si>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</si>
  <si>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</si>
  <si>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</si>
  <si>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</si>
  <si>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</si>
  <si>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</si>
  <si>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</si>
  <si>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</si>
  <si>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</si>
  <si>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</si>
  <si>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</si>
  <si>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</si>
  <si>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</si>
  <si>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</si>
  <si>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</si>
  <si>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</si>
  <si>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</si>
  <si>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</si>
  <si>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</si>
  <si>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</si>
  <si>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</si>
  <si>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</si>
  <si>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</si>
  <si>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</si>
  <si>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</si>
  <si>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</si>
  <si>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</si>
  <si>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</si>
  <si>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</si>
  <si>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</si>
  <si>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</si>
  <si>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</si>
  <si>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</si>
  <si>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</si>
  <si>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</si>
  <si>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</si>
  <si>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</si>
  <si>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</si>
  <si>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</si>
  <si>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</si>
  <si>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</si>
  <si>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</si>
  <si>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</si>
  <si>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</si>
  <si>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</si>
  <si>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</si>
  <si>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</si>
  <si>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</si>
  <si>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</si>
  <si>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</si>
  <si>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</si>
  <si>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</si>
  <si>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</si>
  <si>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</si>
  <si>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</si>
  <si>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</si>
  <si>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</si>
  <si>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</si>
  <si>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</si>
  <si>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</si>
  <si>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</si>
  <si>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</si>
  <si>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</si>
  <si>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</si>
  <si>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</si>
  <si>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</si>
  <si>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</si>
  <si>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</si>
  <si>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</si>
  <si>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</si>
  <si>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</si>
  <si>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</si>
  <si>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</si>
  <si>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</si>
  <si>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</si>
  <si>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</si>
  <si>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</si>
  <si>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</si>
  <si>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</si>
  <si>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</si>
  <si>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</si>
  <si>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</si>
  <si>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</si>
  <si>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</si>
  <si>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</si>
  <si>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</si>
  <si>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</si>
  <si>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</si>
  <si>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</si>
  <si>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</si>
  <si>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</si>
  <si>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</si>
  <si>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</si>
  <si>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</si>
  <si>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</si>
  <si>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</si>
  <si>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</si>
  <si>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</si>
  <si>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</si>
  <si>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</si>
  <si>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</si>
  <si>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</si>
  <si>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</si>
  <si>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</si>
  <si>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</si>
  <si>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</si>
  <si>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</si>
  <si>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</si>
  <si>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</si>
  <si>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</si>
  <si>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</si>
  <si>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</si>
  <si>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</si>
  <si>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</si>
  <si>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</si>
  <si>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</si>
  <si>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</si>
  <si>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</si>
  <si>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</si>
  <si>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</si>
  <si>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</si>
  <si>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</si>
  <si>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</si>
  <si>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</si>
  <si>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</si>
  <si>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</si>
  <si>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</si>
  <si>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</si>
  <si>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</si>
  <si>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</si>
  <si>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</si>
  <si>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</si>
  <si>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</si>
  <si>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</si>
  <si>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</si>
  <si>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</si>
  <si>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</si>
  <si>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</si>
  <si>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</si>
  <si>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</si>
  <si>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</si>
  <si>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</si>
  <si>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</si>
  <si>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</si>
  <si>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</si>
  <si>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</si>
  <si>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</si>
  <si>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</si>
  <si>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</si>
  <si>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</si>
  <si>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</si>
  <si>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</si>
  <si>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</si>
  <si>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</si>
  <si>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</si>
  <si>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</si>
  <si>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</si>
  <si>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</si>
  <si>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</si>
  <si>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</si>
  <si>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</si>
  <si>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</si>
  <si>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</si>
  <si>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</si>
  <si>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</si>
  <si>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</si>
  <si>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</si>
  <si>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</si>
  <si>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</si>
  <si>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</si>
  <si>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</si>
  <si>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</si>
  <si>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</si>
  <si>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</si>
  <si>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</si>
  <si>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</si>
  <si>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</si>
  <si>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</si>
  <si>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</si>
  <si>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</si>
  <si>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</si>
  <si>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</si>
  <si>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</si>
  <si>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</si>
  <si>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</si>
  <si>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</si>
  <si>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</si>
  <si>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</si>
  <si>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</si>
  <si>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</si>
  <si>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</si>
  <si>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</si>
  <si>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</si>
  <si>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</si>
  <si>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</si>
  <si>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</si>
  <si>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</si>
  <si>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</si>
  <si>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</si>
  <si>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</si>
  <si>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</si>
  <si>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</si>
  <si>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</si>
  <si>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</si>
  <si>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</si>
  <si>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</si>
  <si>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</si>
  <si>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</si>
  <si>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</si>
  <si>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</si>
  <si>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</si>
  <si>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</si>
  <si>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</si>
  <si>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</si>
  <si>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</si>
  <si>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</si>
  <si>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</si>
  <si>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</si>
  <si>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</si>
  <si>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</si>
  <si>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</si>
  <si>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</si>
  <si>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</si>
  <si>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</si>
  <si>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</si>
  <si>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</si>
  <si>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</si>
  <si>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</si>
  <si>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</si>
  <si>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</si>
  <si>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</si>
  <si>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</si>
  <si>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</si>
  <si>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</si>
  <si>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</si>
  <si>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</si>
  <si>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</si>
  <si>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</si>
  <si>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</si>
  <si>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</si>
  <si>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</si>
  <si>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</si>
  <si>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</si>
  <si>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</si>
  <si>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</si>
  <si>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</si>
  <si>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</si>
  <si>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</si>
  <si>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</si>
  <si>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</si>
  <si>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</si>
  <si>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</si>
  <si>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</si>
  <si>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</si>
  <si>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</si>
  <si>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</si>
  <si>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</si>
  <si>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</si>
  <si>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</si>
  <si>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</si>
  <si>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</si>
  <si>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</si>
  <si>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</si>
  <si>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</si>
  <si>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</si>
  <si>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</si>
  <si>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</si>
  <si>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</si>
  <si>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</si>
  <si>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</si>
  <si>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</si>
  <si>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</si>
  <si>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</si>
  <si>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</si>
  <si>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</si>
  <si>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</si>
  <si>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</si>
  <si>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</si>
  <si>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</si>
  <si>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</si>
  <si>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</si>
  <si>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</si>
  <si>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</si>
  <si>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</si>
  <si>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</si>
  <si>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</si>
  <si>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</si>
  <si>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</si>
  <si>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</si>
  <si>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</si>
  <si>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</si>
  <si>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</si>
  <si>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</si>
  <si>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</si>
  <si>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</si>
  <si>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</si>
  <si>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</si>
  <si>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</si>
  <si>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</si>
  <si>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</si>
  <si>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</si>
  <si>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</si>
  <si>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</si>
  <si>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</si>
  <si>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</si>
  <si>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</si>
  <si>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</si>
  <si>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</si>
  <si>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</si>
  <si>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</si>
  <si>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</si>
  <si>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</si>
  <si>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</si>
  <si>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</si>
  <si>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</si>
  <si>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</si>
  <si>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</si>
  <si>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</si>
  <si>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</si>
  <si>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</si>
  <si>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</si>
  <si>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</si>
  <si>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</si>
  <si>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</si>
  <si>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</si>
  <si>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</si>
  <si>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</si>
  <si>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</si>
  <si>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</si>
  <si>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</si>
  <si>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</si>
  <si>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</si>
  <si>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</si>
  <si>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</si>
  <si>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</si>
  <si>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</si>
  <si>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</si>
  <si>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</si>
  <si>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</si>
  <si>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</si>
  <si>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</si>
  <si>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</si>
  <si>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</si>
  <si>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</si>
  <si>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</si>
  <si>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</si>
  <si>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</si>
  <si>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</si>
  <si>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</si>
  <si>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</si>
  <si>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</si>
  <si>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</si>
  <si>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</si>
  <si>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</si>
  <si>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</si>
  <si>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</si>
  <si>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</si>
  <si>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</si>
  <si>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</si>
  <si>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</si>
  <si>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</si>
  <si>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</si>
  <si>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</si>
  <si>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</si>
  <si>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</si>
  <si>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</si>
  <si>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</si>
  <si>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</si>
  <si>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</si>
  <si>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</si>
  <si>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</si>
  <si>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</si>
  <si>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</si>
  <si>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</si>
  <si>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</si>
  <si>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</si>
  <si>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</si>
  <si>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</si>
  <si>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</si>
  <si>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</si>
  <si>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</si>
  <si>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</si>
  <si>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</si>
  <si>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</si>
  <si>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</si>
  <si>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</si>
  <si>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</si>
  <si>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</si>
  <si>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</si>
  <si>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</si>
  <si>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</si>
  <si>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</si>
  <si>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</si>
  <si>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</si>
  <si>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</si>
  <si>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</si>
  <si>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</si>
  <si>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</si>
  <si>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</si>
  <si>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</si>
  <si>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</si>
  <si>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</si>
  <si>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</si>
  <si>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</si>
  <si>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</si>
  <si>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</si>
  <si>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</si>
  <si>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</si>
  <si>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</si>
  <si>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</si>
  <si>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</si>
  <si>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</si>
  <si>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</si>
  <si>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</si>
  <si>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</si>
  <si>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</si>
  <si>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</si>
  <si>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</si>
  <si>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</si>
  <si>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</si>
  <si>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</si>
  <si>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</si>
  <si>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</si>
  <si>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</si>
  <si>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</si>
  <si>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</si>
  <si>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</si>
  <si>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</si>
  <si>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</si>
  <si>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</si>
  <si>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</si>
  <si>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</si>
  <si>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</si>
  <si>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</si>
  <si>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</si>
  <si>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</si>
  <si>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</si>
  <si>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</si>
  <si>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</si>
  <si>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</si>
  <si>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</si>
  <si>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</si>
  <si>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</si>
  <si>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</si>
  <si>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</si>
  <si>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</si>
  <si>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</si>
  <si>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</si>
  <si>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</si>
  <si>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</si>
  <si>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</si>
  <si>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</si>
  <si>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</si>
  <si>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</si>
  <si>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</si>
  <si>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</si>
  <si>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</si>
  <si>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</si>
  <si>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</si>
  <si>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</si>
  <si>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</si>
  <si>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</si>
  <si>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</si>
  <si>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</si>
  <si>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</si>
  <si>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</si>
  <si>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</si>
  <si>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</si>
  <si>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</si>
  <si>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</si>
  <si>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</si>
  <si>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</si>
  <si>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</si>
  <si>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</si>
  <si>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</si>
  <si>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</si>
  <si>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</si>
  <si>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</si>
  <si>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</si>
  <si>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</si>
  <si>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</si>
  <si>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</si>
  <si>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</si>
  <si>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</si>
  <si>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</si>
  <si>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</si>
  <si>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</si>
  <si>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</si>
  <si>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</si>
  <si>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</si>
  <si>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</si>
  <si>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</si>
  <si>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</si>
  <si>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</si>
  <si>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</si>
  <si>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</si>
  <si>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</si>
  <si>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</si>
  <si>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</si>
  <si>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</si>
  <si>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</si>
  <si>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</si>
  <si>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</si>
  <si>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</si>
  <si>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</si>
  <si>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</si>
  <si>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</si>
  <si>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</si>
  <si>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</si>
  <si>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</si>
  <si>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</si>
  <si>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</si>
  <si>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</si>
  <si>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</si>
  <si>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</si>
  <si>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</si>
  <si>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</si>
  <si>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</si>
  <si>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</si>
  <si>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</si>
  <si>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</si>
  <si>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</si>
  <si>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</si>
  <si>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</si>
  <si>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</si>
  <si>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</si>
  <si>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</si>
  <si>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</si>
  <si>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</si>
  <si>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</si>
  <si>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</si>
  <si>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</si>
  <si>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</si>
  <si>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</si>
  <si>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</si>
  <si>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</si>
  <si>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</si>
  <si>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</si>
  <si>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</si>
  <si>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</si>
  <si>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</si>
  <si>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</si>
  <si>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</si>
  <si>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</si>
  <si>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</si>
  <si>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</si>
  <si>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</si>
  <si>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</si>
  <si>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</si>
  <si>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</si>
  <si>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</si>
  <si>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</si>
  <si>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</si>
  <si>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</si>
  <si>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</si>
  <si>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</si>
  <si>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</si>
  <si>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</si>
  <si>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</si>
  <si>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</si>
  <si>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</si>
  <si>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</si>
  <si>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</si>
  <si>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</si>
  <si>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</si>
  <si>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</si>
  <si>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</si>
  <si>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</si>
  <si>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</si>
  <si>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</si>
  <si>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</si>
  <si>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</si>
  <si>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</si>
  <si>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</si>
  <si>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</si>
  <si>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</si>
  <si>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</si>
  <si>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</si>
  <si>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</si>
  <si>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</si>
  <si>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</si>
  <si>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</si>
  <si>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</si>
  <si>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</si>
  <si>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</si>
  <si>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</si>
  <si>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</si>
  <si>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</si>
  <si>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</si>
  <si>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</si>
  <si>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</si>
  <si>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</si>
  <si>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</si>
  <si>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</si>
  <si>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</si>
  <si>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</si>
  <si>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</si>
  <si>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</si>
  <si>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</si>
  <si>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</si>
  <si>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</si>
  <si>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</si>
  <si>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</si>
  <si>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</si>
  <si>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</si>
  <si>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</si>
  <si>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</si>
  <si>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</si>
  <si>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</si>
  <si>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</si>
  <si>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</si>
  <si>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</si>
  <si>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</si>
  <si>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</si>
  <si>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</si>
  <si>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</si>
  <si>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</si>
  <si>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</si>
  <si>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</si>
  <si>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</si>
  <si>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</si>
  <si>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</si>
  <si>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</si>
  <si>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</si>
  <si>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</si>
  <si>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</si>
  <si>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</si>
  <si>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</si>
  <si>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</si>
  <si>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</si>
  <si>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</si>
  <si>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</si>
  <si>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</si>
  <si>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</si>
  <si>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</si>
  <si>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</si>
  <si>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</si>
  <si>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</si>
  <si>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</si>
  <si>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</si>
  <si>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</si>
  <si>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</si>
  <si>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</si>
  <si>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</si>
  <si>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</si>
  <si>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</si>
  <si>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</si>
  <si>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</si>
  <si>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</si>
  <si>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</si>
  <si>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</si>
  <si>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</si>
  <si>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</si>
  <si>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</si>
  <si>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</si>
  <si>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</si>
  <si>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</si>
  <si>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</si>
  <si>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</si>
  <si>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</si>
  <si>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</si>
  <si>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</si>
  <si>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</si>
  <si>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</si>
  <si>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</si>
  <si>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</si>
  <si>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</si>
  <si>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</si>
  <si>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</si>
  <si>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</si>
  <si>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</si>
  <si>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</si>
  <si>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</si>
  <si>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</si>
  <si>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</si>
  <si>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</si>
  <si>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</si>
  <si>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</si>
  <si>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</si>
  <si>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</si>
  <si>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</si>
  <si>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</si>
  <si>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</si>
  <si>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</si>
  <si>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</si>
  <si>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</si>
  <si>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</si>
  <si>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</si>
  <si>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</si>
  <si>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</si>
  <si>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</si>
  <si>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</si>
  <si>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</si>
  <si>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</si>
  <si>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</si>
  <si>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</si>
  <si>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</si>
  <si>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</si>
  <si>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</si>
  <si>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</si>
  <si>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</si>
  <si>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</si>
  <si>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</si>
  <si>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</si>
  <si>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</si>
  <si>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</si>
  <si>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</si>
  <si>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</si>
  <si>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</si>
  <si>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</si>
  <si>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</si>
  <si>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</si>
  <si>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</si>
  <si>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</si>
  <si>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</si>
  <si>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</si>
  <si>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</si>
  <si>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</si>
  <si>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</si>
  <si>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</si>
  <si>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</si>
  <si>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</si>
  <si>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</si>
  <si>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</si>
  <si>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</si>
  <si>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</si>
  <si>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</si>
  <si>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</si>
  <si>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</si>
  <si>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</si>
  <si>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</si>
  <si>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</si>
  <si>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</si>
  <si>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</si>
  <si>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</si>
  <si>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</si>
  <si>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</si>
  <si>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</si>
  <si>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</si>
  <si>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</si>
  <si>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</si>
  <si>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</si>
  <si>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</si>
  <si>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</si>
  <si>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</si>
  <si>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</si>
  <si>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</si>
  <si>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</si>
  <si>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</si>
  <si>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</si>
  <si>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</si>
  <si>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</si>
  <si>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</si>
  <si>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</si>
  <si>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</si>
  <si>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</si>
  <si>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</si>
  <si>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</si>
  <si>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</si>
  <si>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</si>
  <si>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</si>
  <si>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</si>
  <si>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</si>
  <si>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</si>
  <si>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</si>
  <si>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</si>
  <si>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</si>
  <si>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</si>
  <si>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</si>
  <si>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</si>
  <si>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</si>
  <si>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</si>
  <si>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</si>
  <si>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</si>
  <si>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</si>
  <si>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</si>
  <si>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</si>
  <si>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</si>
  <si>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</si>
  <si>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</si>
  <si>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</si>
  <si>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</si>
  <si>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</si>
  <si>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</si>
  <si>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</si>
  <si>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</si>
  <si>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</si>
  <si>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</si>
  <si>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</si>
  <si>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</si>
  <si>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</si>
  <si>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</si>
  <si>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</si>
  <si>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</si>
  <si>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</si>
  <si>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</si>
  <si>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</si>
  <si>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</si>
  <si>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</si>
  <si>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</si>
  <si>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</si>
  <si>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</si>
  <si>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</si>
  <si>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</si>
  <si>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</si>
  <si>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</si>
  <si>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</si>
  <si>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</si>
  <si>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</si>
  <si>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</si>
  <si>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</si>
  <si>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</si>
  <si>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</si>
  <si>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</si>
  <si>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</si>
  <si>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</si>
  <si>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</si>
  <si>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</si>
  <si>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</si>
  <si>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</si>
  <si>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</si>
  <si>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</si>
  <si>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</si>
  <si>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</si>
  <si>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</si>
  <si>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</si>
  <si>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</si>
  <si>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</si>
  <si>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</si>
  <si>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</si>
  <si>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</si>
  <si>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</si>
  <si>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</si>
  <si>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</si>
  <si>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</si>
  <si>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</si>
  <si>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</si>
  <si>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</si>
  <si>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</si>
  <si>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</si>
  <si>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</si>
  <si>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</si>
  <si>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</si>
  <si>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</si>
  <si>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</si>
  <si>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</si>
  <si>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</si>
  <si>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</si>
  <si>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</si>
  <si>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</si>
  <si>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</si>
  <si>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</si>
  <si>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</si>
  <si>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</si>
  <si>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</si>
  <si>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</si>
  <si>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</si>
  <si>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</si>
  <si>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</si>
  <si>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</si>
  <si>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</si>
  <si>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</si>
  <si>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</si>
  <si>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</si>
  <si>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</si>
  <si>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</si>
  <si>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</si>
  <si>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</si>
  <si>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</si>
  <si>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</si>
  <si>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</si>
  <si>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</si>
  <si>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</si>
  <si>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</si>
  <si>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</si>
  <si>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</si>
  <si>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</si>
  <si>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</si>
  <si>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</si>
  <si>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</si>
  <si>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</si>
  <si>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</si>
  <si>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</si>
  <si>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</si>
  <si>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</si>
  <si>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</si>
  <si>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</si>
  <si>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</si>
  <si>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</si>
  <si>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</si>
  <si>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</si>
  <si>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</si>
  <si>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</si>
  <si>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</si>
  <si>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</si>
  <si>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</si>
  <si>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</si>
  <si>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</si>
  <si>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</si>
  <si>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</si>
  <si>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</si>
  <si>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</si>
  <si>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</si>
  <si>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</si>
  <si>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</si>
  <si>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</si>
  <si>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</si>
  <si>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</si>
  <si>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</si>
  <si>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</si>
  <si>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</si>
  <si>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</si>
  <si>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</si>
  <si>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</si>
  <si>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</si>
  <si>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</si>
  <si>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</si>
  <si>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</si>
  <si>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</si>
  <si>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</si>
  <si>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</si>
  <si>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</si>
  <si>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</si>
  <si>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</si>
  <si>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</si>
  <si>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</si>
  <si>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</si>
  <si>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</si>
  <si>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</si>
  <si>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</si>
  <si>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</si>
  <si>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</si>
  <si>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</si>
  <si>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</si>
  <si>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</si>
  <si>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</si>
  <si>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</si>
  <si>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</si>
  <si>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</si>
  <si>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</si>
  <si>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</si>
  <si>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</si>
  <si>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</si>
  <si>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</si>
  <si>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</si>
  <si>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</si>
  <si>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</si>
  <si>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</si>
  <si>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</si>
  <si>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</si>
  <si>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</si>
  <si>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</si>
  <si>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</si>
  <si>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</si>
  <si>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</si>
  <si>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</si>
  <si>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</si>
  <si>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</si>
  <si>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</si>
  <si>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</si>
  <si>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</si>
  <si>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</si>
  <si>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</si>
  <si>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</si>
  <si>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</si>
  <si>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</si>
  <si>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</si>
  <si>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</si>
  <si>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</si>
  <si>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</si>
  <si>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</si>
  <si>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</si>
  <si>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</si>
  <si>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</si>
  <si>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</si>
  <si>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</si>
  <si>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</si>
  <si>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</si>
  <si>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</si>
  <si>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</si>
  <si>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</si>
  <si>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</si>
  <si>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</si>
  <si>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</si>
  <si>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</si>
  <si>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</si>
  <si>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</si>
  <si>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</si>
  <si>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</si>
  <si>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</si>
  <si>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</si>
  <si>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</si>
  <si>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</si>
  <si>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</si>
  <si>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</si>
  <si>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</si>
  <si>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</si>
  <si>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</si>
  <si>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</si>
  <si>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</si>
  <si>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</si>
  <si>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</si>
  <si>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</si>
  <si>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</si>
  <si>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</si>
  <si>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</si>
  <si>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</si>
  <si>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</si>
  <si>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</si>
  <si>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</si>
  <si>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</si>
  <si>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</si>
  <si>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</si>
  <si>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</si>
  <si>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</si>
  <si>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</si>
  <si>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</si>
  <si>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</si>
  <si>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</si>
  <si>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</si>
  <si>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</si>
  <si>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</si>
  <si>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</si>
  <si>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</si>
  <si>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</si>
  <si>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</si>
  <si>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</si>
  <si>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</si>
  <si>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</si>
  <si>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</si>
  <si>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</si>
  <si>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</si>
  <si>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</si>
  <si>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</si>
  <si>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</si>
  <si>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</si>
  <si>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</si>
  <si>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</si>
  <si>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</si>
  <si>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</si>
  <si>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</si>
  <si>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</si>
  <si>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</si>
  <si>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</si>
  <si>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</si>
  <si>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</si>
  <si>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</si>
  <si>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</si>
  <si>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</si>
  <si>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</si>
  <si>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</si>
  <si>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</si>
  <si>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</si>
  <si>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</si>
  <si>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</si>
  <si>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</si>
  <si>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</si>
  <si>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</si>
  <si>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</si>
  <si>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</si>
  <si>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</si>
  <si>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</si>
  <si>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</si>
  <si>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</si>
  <si>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</si>
  <si>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</si>
  <si>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</si>
  <si>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</si>
  <si>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</si>
  <si>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○○ショウガイサービス</t>
  </si>
  <si>
    <t>○○障害サービス</t>
  </si>
  <si>
    <t>山口県山口市○－○－○</t>
  </si>
  <si>
    <t>○○ビル○○階</t>
  </si>
  <si>
    <t>代表取締役</t>
  </si>
  <si>
    <t>山口 花子</t>
    <phoneticPr fontId="3"/>
  </si>
  <si>
    <t>1234567891234</t>
    <phoneticPr fontId="3"/>
  </si>
  <si>
    <t>ヤマグチ タロウ</t>
  </si>
  <si>
    <t>山口 太郎</t>
  </si>
  <si>
    <t>000-0000-0000</t>
  </si>
  <si>
    <t>aaa@aaa.com</t>
  </si>
  <si>
    <t>1234567894</t>
  </si>
  <si>
    <t>施設〇</t>
  </si>
  <si>
    <t>山口県</t>
    <rPh sb="0" eb="3">
      <t>ヤマグチケン</t>
    </rPh>
    <phoneticPr fontId="3"/>
  </si>
  <si>
    <t>✓</t>
  </si>
  <si>
    <t>下関市</t>
    <rPh sb="0" eb="3">
      <t>シモノセキシ</t>
    </rPh>
    <phoneticPr fontId="3"/>
  </si>
  <si>
    <t>1234567896</t>
    <phoneticPr fontId="3"/>
  </si>
  <si>
    <t>1234567895</t>
    <phoneticPr fontId="3"/>
  </si>
  <si>
    <t>支援〇〇</t>
    <rPh sb="0" eb="2">
      <t>シエン</t>
    </rPh>
    <phoneticPr fontId="3"/>
  </si>
  <si>
    <t>〇〇〇センター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</si>
</sst>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2"/>
      <color indexed="81"/>
      <name val="MS P ゴシック"/>
      <family val="3"/>
      <charset val="128"/>
    </font>
    <font>
      <b/>
      <sz val="12"/>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lignment horizontal="center" vertical="center"/>
    </xf>
    <xf numFmtId="0" fontId="9" fillId="30" borderId="36" xfId="0" applyFont="1" applyFill="1" applyBorder="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9" zoomScaleNormal="100" zoomScaleSheetLayoutView="100" workbookViewId="0">
      <selection activeCell="C18" sqref="C18:L18"/>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t="s">
        <v>1930</v>
      </c>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t="s">
        <v>1931</v>
      </c>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v>7</v>
      </c>
      <c r="N24" s="2">
        <v>5</v>
      </c>
      <c r="O24" s="2">
        <v>3</v>
      </c>
      <c r="P24" s="130"/>
      <c r="Q24" s="2">
        <v>0</v>
      </c>
      <c r="R24" s="2">
        <v>0</v>
      </c>
      <c r="S24" s="2">
        <v>0</v>
      </c>
      <c r="T24" s="3">
        <v>0</v>
      </c>
      <c r="U24" s="131"/>
      <c r="V24" s="132"/>
      <c r="W24" s="132"/>
      <c r="X24" s="132"/>
      <c r="Y24" s="27"/>
      <c r="Z24" s="27"/>
      <c r="AA24" s="27"/>
      <c r="AB24" t="str">
        <f>CONCATENATE(M24,N24,O24,P24,Q24,R24,S24,T24)</f>
        <v>7530000</v>
      </c>
    </row>
    <row r="25" spans="1:28" ht="34.5" customHeight="1">
      <c r="A25" s="27"/>
      <c r="B25" s="33"/>
      <c r="C25" s="241" t="s">
        <v>12</v>
      </c>
      <c r="D25" s="241"/>
      <c r="E25" s="241"/>
      <c r="F25" s="241"/>
      <c r="G25" s="241"/>
      <c r="H25" s="241"/>
      <c r="I25" s="241"/>
      <c r="J25" s="241"/>
      <c r="K25" s="241"/>
      <c r="L25" s="242"/>
      <c r="M25" s="243" t="s">
        <v>1932</v>
      </c>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t="s">
        <v>1933</v>
      </c>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t="s">
        <v>1934</v>
      </c>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t="s">
        <v>1935</v>
      </c>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t="s">
        <v>1936</v>
      </c>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t="s">
        <v>1937</v>
      </c>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t="s">
        <v>1938</v>
      </c>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t="s">
        <v>1939</v>
      </c>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t="s">
        <v>1940</v>
      </c>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2"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t="s">
        <v>1941</v>
      </c>
      <c r="D40" s="203"/>
      <c r="E40" s="203"/>
      <c r="F40" s="203"/>
      <c r="G40" s="203"/>
      <c r="H40" s="203"/>
      <c r="I40" s="203"/>
      <c r="J40" s="203"/>
      <c r="K40" s="203"/>
      <c r="L40" s="203"/>
      <c r="M40" s="197" t="s">
        <v>1943</v>
      </c>
      <c r="N40" s="197"/>
      <c r="O40" s="197"/>
      <c r="P40" s="197"/>
      <c r="Q40" s="197"/>
      <c r="R40" s="198" t="s">
        <v>204</v>
      </c>
      <c r="S40" s="198"/>
      <c r="T40" s="198"/>
      <c r="U40" s="198"/>
      <c r="V40" s="198"/>
      <c r="W40" s="4" t="s">
        <v>1520</v>
      </c>
      <c r="X40" s="138" t="s">
        <v>1942</v>
      </c>
      <c r="Y40" s="138" t="s">
        <v>1905</v>
      </c>
      <c r="Z40" s="162" t="str">
        <f>IFERROR(VLOOKUP(Y40, 【参考】数式用!$A$3:$B$48, 2, FALSE), "")</f>
        <v>54</v>
      </c>
      <c r="AA40" s="78"/>
      <c r="AC40" s="221"/>
      <c r="AD40" s="221"/>
      <c r="AE40" s="221"/>
      <c r="AF40" s="221"/>
      <c r="AG40" s="221"/>
      <c r="AH40" s="221"/>
      <c r="AI40" s="221"/>
      <c r="AJ40" s="221"/>
      <c r="AK40" s="221"/>
      <c r="AL40" s="221"/>
      <c r="AM40" s="221"/>
      <c r="AN40" s="221"/>
      <c r="AO40" s="221"/>
    </row>
    <row r="41" spans="1:41" ht="38.25" customHeight="1">
      <c r="A41" s="27"/>
      <c r="B41" s="123">
        <f>B40+1</f>
        <v>2</v>
      </c>
      <c r="C41" s="177" t="s">
        <v>1947</v>
      </c>
      <c r="D41" s="178"/>
      <c r="E41" s="178"/>
      <c r="F41" s="178"/>
      <c r="G41" s="178"/>
      <c r="H41" s="178"/>
      <c r="I41" s="178"/>
      <c r="J41" s="178"/>
      <c r="K41" s="178"/>
      <c r="L41" s="179"/>
      <c r="M41" s="188" t="s">
        <v>1943</v>
      </c>
      <c r="N41" s="189"/>
      <c r="O41" s="189"/>
      <c r="P41" s="189"/>
      <c r="Q41" s="190"/>
      <c r="R41" s="183" t="s">
        <v>204</v>
      </c>
      <c r="S41" s="183"/>
      <c r="T41" s="183"/>
      <c r="U41" s="183"/>
      <c r="V41" s="183"/>
      <c r="W41" s="137" t="s">
        <v>1520</v>
      </c>
      <c r="X41" s="139" t="s">
        <v>1949</v>
      </c>
      <c r="Y41" s="139" t="s">
        <v>138</v>
      </c>
      <c r="Z41" s="160" t="str">
        <f>IFERROR(VLOOKUP(Y41, 【参考】数式用!$A$3:$B$48, 2, FALSE), "")</f>
        <v>46</v>
      </c>
      <c r="AA41" s="38"/>
    </row>
    <row r="42" spans="1:41" ht="38.25" customHeight="1">
      <c r="A42" s="27"/>
      <c r="B42" s="123">
        <f t="shared" ref="B42:B105" si="0">B41+1</f>
        <v>3</v>
      </c>
      <c r="C42" s="177" t="s">
        <v>1946</v>
      </c>
      <c r="D42" s="178"/>
      <c r="E42" s="178"/>
      <c r="F42" s="178"/>
      <c r="G42" s="178"/>
      <c r="H42" s="178"/>
      <c r="I42" s="178"/>
      <c r="J42" s="178"/>
      <c r="K42" s="178"/>
      <c r="L42" s="179"/>
      <c r="M42" s="188" t="s">
        <v>1945</v>
      </c>
      <c r="N42" s="189"/>
      <c r="O42" s="189"/>
      <c r="P42" s="189"/>
      <c r="Q42" s="190"/>
      <c r="R42" s="183" t="s">
        <v>204</v>
      </c>
      <c r="S42" s="183"/>
      <c r="T42" s="183"/>
      <c r="U42" s="183"/>
      <c r="V42" s="183"/>
      <c r="W42" s="137" t="s">
        <v>1518</v>
      </c>
      <c r="X42" s="139" t="s">
        <v>1948</v>
      </c>
      <c r="Y42" s="139" t="s">
        <v>188</v>
      </c>
      <c r="Z42" s="160" t="str">
        <f>IFERROR(VLOOKUP(Y42, 【参考】数式用!$A$3:$B$48, 2, FALSE), "")</f>
        <v>22</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JYmuTPuQ2p0QraeZqGUDOk8pTtzig6myUHjHqiODyHTLKbEio2HwXkoNOA7yHpFZ07thvxV1JIxjLwVyohTnKA==" saltValue="T6LgxjB9DYHbQwsQMNFr+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19" zoomScaleNormal="120" zoomScaleSheetLayoutView="100" workbookViewId="0">
      <selection activeCell="A37" sqref="A37:AI37"/>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0" t="s">
        <v>3</v>
      </c>
      <c r="AD1" s="351"/>
      <c r="AE1" s="351"/>
      <c r="AF1" s="350" t="str">
        <f>IF(基本情報入力シート!C18="", "", 基本情報入力シート!C18)</f>
        <v>山口県</v>
      </c>
      <c r="AG1" s="351"/>
      <c r="AH1" s="351"/>
      <c r="AI1" s="351"/>
      <c r="AJ1" s="352"/>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53" t="s">
        <v>1913</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5" t="s">
        <v>7</v>
      </c>
      <c r="B6" s="356"/>
      <c r="C6" s="356"/>
      <c r="D6" s="356"/>
      <c r="E6" s="356"/>
      <c r="F6" s="357"/>
      <c r="G6" s="343" t="str">
        <f>IF(基本情報入力シート!M22="","",基本情報入力シート!M22)</f>
        <v>○○ショウガイサービス</v>
      </c>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7"/>
    </row>
    <row r="7" spans="1:47" s="6" customFormat="1" ht="22.5" customHeight="1">
      <c r="A7" s="344" t="s">
        <v>6</v>
      </c>
      <c r="B7" s="345"/>
      <c r="C7" s="345"/>
      <c r="D7" s="345"/>
      <c r="E7" s="345"/>
      <c r="F7" s="346"/>
      <c r="G7" s="347" t="str">
        <f>IF(基本情報入力シート!M23="","",基本情報入力シート!M23)</f>
        <v>○○障害サービス</v>
      </c>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9"/>
    </row>
    <row r="8" spans="1:47" s="6" customFormat="1" ht="12.75" customHeight="1">
      <c r="A8" s="332" t="s">
        <v>35</v>
      </c>
      <c r="B8" s="333"/>
      <c r="C8" s="333"/>
      <c r="D8" s="333"/>
      <c r="E8" s="333"/>
      <c r="F8" s="333"/>
      <c r="G8" s="107" t="s">
        <v>11</v>
      </c>
      <c r="H8" s="336" t="str">
        <f>IF(基本情報入力シート!AB24="－","",基本情報入力シート!AB24)</f>
        <v>7530000</v>
      </c>
      <c r="I8" s="336"/>
      <c r="J8" s="336"/>
      <c r="K8" s="336"/>
      <c r="L8" s="337"/>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3"/>
      <c r="B9" s="324"/>
      <c r="C9" s="324"/>
      <c r="D9" s="324"/>
      <c r="E9" s="324"/>
      <c r="F9" s="324"/>
      <c r="G9" s="338" t="str">
        <f>IF(基本情報入力シート!M25="","",基本情報入力シート!M25)</f>
        <v>山口県山口市○－○－○</v>
      </c>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40"/>
    </row>
    <row r="10" spans="1:47" s="6" customFormat="1" ht="12" customHeight="1">
      <c r="A10" s="334"/>
      <c r="B10" s="335"/>
      <c r="C10" s="335"/>
      <c r="D10" s="335"/>
      <c r="E10" s="335"/>
      <c r="F10" s="335"/>
      <c r="G10" s="325" t="str">
        <f>IF(基本情報入力シート!M26="","",基本情報入力シート!M26)</f>
        <v>○○ビル○○階</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6" customFormat="1" ht="15" customHeight="1">
      <c r="A11" s="341" t="s">
        <v>7</v>
      </c>
      <c r="B11" s="342"/>
      <c r="C11" s="342"/>
      <c r="D11" s="342"/>
      <c r="E11" s="342"/>
      <c r="F11" s="342"/>
      <c r="G11" s="343" t="str">
        <f>IF(基本情報入力シート!M30="","",基本情報入力シート!M30)</f>
        <v>ヤマグチ タロウ</v>
      </c>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7"/>
      <c r="AS11" s="41"/>
    </row>
    <row r="12" spans="1:47" s="6" customFormat="1" ht="22.5" customHeight="1">
      <c r="A12" s="323" t="s">
        <v>36</v>
      </c>
      <c r="B12" s="324"/>
      <c r="C12" s="324"/>
      <c r="D12" s="324"/>
      <c r="E12" s="324"/>
      <c r="F12" s="324"/>
      <c r="G12" s="325" t="str">
        <f>IF(基本情報入力シート!M31="","",基本情報入力シート!M31)</f>
        <v>山口 太郎</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1"/>
    </row>
    <row r="13" spans="1:47" s="6" customFormat="1" ht="17.25" customHeight="1">
      <c r="A13" s="328" t="s">
        <v>19</v>
      </c>
      <c r="B13" s="328"/>
      <c r="C13" s="328"/>
      <c r="D13" s="328"/>
      <c r="E13" s="328"/>
      <c r="F13" s="328"/>
      <c r="G13" s="329" t="s">
        <v>20</v>
      </c>
      <c r="H13" s="329"/>
      <c r="I13" s="329"/>
      <c r="J13" s="330"/>
      <c r="K13" s="331" t="str">
        <f>IF(基本情報入力シート!M32="","",基本情報入力シート!M32)</f>
        <v>000-0000-0000</v>
      </c>
      <c r="L13" s="331"/>
      <c r="M13" s="331"/>
      <c r="N13" s="331"/>
      <c r="O13" s="331"/>
      <c r="P13" s="331"/>
      <c r="Q13" s="331"/>
      <c r="R13" s="331"/>
      <c r="S13" s="331"/>
      <c r="T13" s="331"/>
      <c r="U13" s="328" t="s">
        <v>21</v>
      </c>
      <c r="V13" s="328"/>
      <c r="W13" s="328"/>
      <c r="X13" s="328"/>
      <c r="Y13" s="331" t="str">
        <f>IF(基本情報入力シート!M33="","",基本情報入力シート!M33)</f>
        <v>aaa@aaa.com</v>
      </c>
      <c r="Z13" s="331"/>
      <c r="AA13" s="331"/>
      <c r="AB13" s="331"/>
      <c r="AC13" s="331"/>
      <c r="AD13" s="331"/>
      <c r="AE13" s="331"/>
      <c r="AF13" s="331"/>
      <c r="AG13" s="331"/>
      <c r="AH13" s="331"/>
      <c r="AI13" s="331"/>
      <c r="AJ13" s="33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2" t="s">
        <v>1914</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4"/>
      <c r="Z16" s="315">
        <f>'別紙様式3-2（補助金）'!F5</f>
        <v>1032229</v>
      </c>
      <c r="AA16" s="316"/>
      <c r="AB16" s="316"/>
      <c r="AC16" s="316"/>
      <c r="AD16" s="316"/>
      <c r="AE16" s="316"/>
      <c r="AF16" s="316"/>
      <c r="AG16" s="317" t="s">
        <v>38</v>
      </c>
      <c r="AH16" s="318"/>
      <c r="AI16" s="43" t="str">
        <f>IF(G7="", "", IF(AND(Z18&gt;=Z16,Z18&gt;=Z17), "〇", "×"))</f>
        <v>〇</v>
      </c>
      <c r="AK16" s="319"/>
      <c r="AL16" s="319"/>
      <c r="AM16" s="319"/>
      <c r="AN16" s="319"/>
      <c r="AO16" s="319"/>
      <c r="AP16" s="319"/>
      <c r="AQ16" s="319"/>
      <c r="AR16" s="319"/>
      <c r="AS16" s="319"/>
      <c r="AT16" s="319"/>
      <c r="AU16" s="319"/>
    </row>
    <row r="17" spans="1:47" ht="19.5" customHeight="1">
      <c r="A17" s="320" t="s">
        <v>1915</v>
      </c>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2"/>
      <c r="Z17" s="309">
        <v>1100000</v>
      </c>
      <c r="AA17" s="309"/>
      <c r="AB17" s="309"/>
      <c r="AC17" s="309"/>
      <c r="AD17" s="309"/>
      <c r="AE17" s="309"/>
      <c r="AF17" s="309"/>
      <c r="AG17" s="310" t="s">
        <v>38</v>
      </c>
      <c r="AH17" s="311"/>
      <c r="AI17" s="82"/>
      <c r="AJ17" s="82"/>
    </row>
    <row r="18" spans="1:47" ht="19.5" customHeight="1">
      <c r="A18" s="306" t="s">
        <v>1916</v>
      </c>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8"/>
      <c r="Z18" s="309">
        <v>1300000</v>
      </c>
      <c r="AA18" s="309"/>
      <c r="AB18" s="309"/>
      <c r="AC18" s="309"/>
      <c r="AD18" s="309"/>
      <c r="AE18" s="309"/>
      <c r="AF18" s="309"/>
      <c r="AG18" s="310" t="s">
        <v>38</v>
      </c>
      <c r="AH18" s="311"/>
      <c r="AI18" s="92"/>
      <c r="AJ18" s="92"/>
      <c r="AK18" s="44"/>
      <c r="AL18" s="44"/>
      <c r="AT18" s="42"/>
    </row>
    <row r="19" spans="1:47" s="6" customFormat="1" ht="36" customHeight="1">
      <c r="A19" s="292" t="s">
        <v>1917</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9" t="s">
        <v>1923</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row>
    <row r="22" spans="1:47" ht="12" customHeight="1" thickBot="1">
      <c r="A22" s="305" t="s">
        <v>1929</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row>
    <row r="23" spans="1:47" ht="21.9" customHeight="1" thickBot="1">
      <c r="A23" s="172" t="s">
        <v>1944</v>
      </c>
      <c r="B23" s="300" t="s">
        <v>1924</v>
      </c>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2"/>
      <c r="AI23" s="173" t="str">
        <f>IF(A23="✓","〇","")</f>
        <v>〇</v>
      </c>
      <c r="AJ23" s="167"/>
    </row>
    <row r="24" spans="1:47" ht="21.9" customHeight="1" thickBot="1">
      <c r="A24" s="172" t="s">
        <v>1944</v>
      </c>
      <c r="B24" s="300" t="s">
        <v>1925</v>
      </c>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73" t="str">
        <f>IF(A24="✓","〇","")</f>
        <v>〇</v>
      </c>
      <c r="AJ24" s="167"/>
    </row>
    <row r="25" spans="1:47" ht="18.75" customHeight="1" thickBot="1">
      <c r="A25" s="168" t="s">
        <v>1944</v>
      </c>
      <c r="B25" s="293" t="s">
        <v>39</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c r="AI25" s="169" t="str">
        <f>IF(Z17=0,"",IF(A25="","×","○"))</f>
        <v>○</v>
      </c>
    </row>
    <row r="26" spans="1:47" ht="36.6" customHeight="1">
      <c r="A26" s="295" t="s">
        <v>40</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296"/>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6" t="s">
        <v>1918</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7"/>
      <c r="AI30" s="43" t="str">
        <f>IF(G7="", "", IF(AND(B32="✓",AND(G34&lt;&gt;"",J34&lt;&gt;"",Q34&lt;&gt;"",S35&lt;&gt;"",Z35&lt;&gt;"")),"○","×"))</f>
        <v>○</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t="s">
        <v>1944</v>
      </c>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v>3</v>
      </c>
      <c r="H34" s="281"/>
      <c r="I34" s="53" t="s">
        <v>47</v>
      </c>
      <c r="J34" s="282">
        <v>31</v>
      </c>
      <c r="K34" s="283"/>
      <c r="L34" s="53" t="s">
        <v>48</v>
      </c>
      <c r="M34" s="54"/>
      <c r="N34" s="284" t="s">
        <v>6</v>
      </c>
      <c r="O34" s="284"/>
      <c r="P34" s="284"/>
      <c r="Q34" s="285" t="str">
        <f>IF(基本情報入力シート!M23="","", 基本情報入力シート!M23)</f>
        <v>○○障害サービス</v>
      </c>
      <c r="R34" s="285"/>
      <c r="S34" s="285"/>
      <c r="T34" s="285"/>
      <c r="U34" s="285"/>
      <c r="V34" s="285"/>
      <c r="W34" s="285"/>
      <c r="X34" s="285"/>
      <c r="Y34" s="285"/>
      <c r="Z34" s="285"/>
      <c r="AA34" s="285"/>
      <c r="AB34" s="285"/>
      <c r="AC34" s="285"/>
      <c r="AD34" s="285"/>
      <c r="AE34" s="285"/>
      <c r="AF34" s="285"/>
      <c r="AG34" s="285"/>
      <c r="AH34" s="285"/>
      <c r="AI34" s="55"/>
      <c r="AJ34" s="101"/>
    </row>
    <row r="35" spans="1:36" s="56" customFormat="1" ht="19.5" customHeight="1">
      <c r="A35" s="52"/>
      <c r="B35" s="57"/>
      <c r="C35" s="53"/>
      <c r="D35" s="53"/>
      <c r="E35" s="53"/>
      <c r="F35" s="53"/>
      <c r="G35" s="53"/>
      <c r="H35" s="53"/>
      <c r="I35" s="53"/>
      <c r="J35" s="53"/>
      <c r="K35" s="53"/>
      <c r="L35" s="53"/>
      <c r="M35" s="53"/>
      <c r="N35" s="288" t="s">
        <v>49</v>
      </c>
      <c r="O35" s="288"/>
      <c r="P35" s="288"/>
      <c r="Q35" s="289" t="s">
        <v>15</v>
      </c>
      <c r="R35" s="289"/>
      <c r="S35" s="290" t="str">
        <f>IF(基本情報入力シート!M27="", "", 基本情報入力シート!M27)</f>
        <v>代表取締役</v>
      </c>
      <c r="T35" s="290"/>
      <c r="U35" s="290"/>
      <c r="V35" s="290"/>
      <c r="W35" s="290"/>
      <c r="X35" s="291" t="s">
        <v>16</v>
      </c>
      <c r="Y35" s="291"/>
      <c r="Z35" s="290" t="str">
        <f>IF(基本情報入力シート!M28="", "", 基本情報入力シート!M28)</f>
        <v>山口 花子</v>
      </c>
      <c r="AA35" s="290"/>
      <c r="AB35" s="290"/>
      <c r="AC35" s="290"/>
      <c r="AD35" s="290"/>
      <c r="AE35" s="290"/>
      <c r="AF35" s="290"/>
      <c r="AG35" s="290"/>
      <c r="AH35" s="29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〇</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〇</v>
      </c>
    </row>
    <row r="48" spans="1:36" ht="21.9"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〇</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5RHxK7wiy7Mc55p9X8uMS0319uiCiCp+eDtBNo7R7KDmID2vFNHBHbv3aYzy/Z2cCRlMQJoR8GyZOdvSi6KUA==" saltValue="4lBvFjEKvF0XpxEU/zxXgA=="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4" sqref="I14:J14"/>
    </sheetView>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71" t="s">
        <v>6</v>
      </c>
      <c r="B3" s="372"/>
      <c r="C3" s="373" t="str">
        <f>IF(基本情報入力シート!M23="","",基本情報入力シート!M23)</f>
        <v>○○障害サービス</v>
      </c>
      <c r="D3" s="374"/>
      <c r="E3" s="374"/>
      <c r="F3" s="375"/>
      <c r="G3" s="82"/>
      <c r="H3" s="103"/>
      <c r="I3" s="370" t="s">
        <v>1920</v>
      </c>
      <c r="J3" s="370"/>
      <c r="K3" s="125"/>
      <c r="L3" s="124"/>
      <c r="M3" s="124"/>
      <c r="N3" s="124"/>
      <c r="O3" s="124"/>
      <c r="P3" s="124"/>
      <c r="Q3" s="124"/>
      <c r="R3" s="124"/>
      <c r="S3" s="124"/>
      <c r="T3" s="124"/>
      <c r="U3" s="124"/>
      <c r="V3" s="124"/>
    </row>
    <row r="4" spans="1:22" ht="45" customHeight="1" thickBot="1">
      <c r="A4" s="115"/>
      <c r="B4" s="115"/>
      <c r="C4" s="116"/>
      <c r="D4" s="117"/>
      <c r="E4" s="117"/>
      <c r="F4" s="117"/>
      <c r="G4" s="114"/>
      <c r="H4" s="118"/>
      <c r="I4" s="370"/>
      <c r="J4" s="370"/>
      <c r="K4" s="125"/>
      <c r="L4" s="124"/>
      <c r="M4" s="124"/>
      <c r="N4" s="124"/>
      <c r="O4" s="124"/>
      <c r="P4" s="124"/>
      <c r="Q4" s="124"/>
      <c r="R4" s="124"/>
      <c r="S4" s="124"/>
      <c r="T4" s="124"/>
      <c r="U4" s="124"/>
      <c r="V4" s="124"/>
    </row>
    <row r="5" spans="1:22" ht="24.9" customHeight="1">
      <c r="A5" s="386" t="s">
        <v>56</v>
      </c>
      <c r="B5" s="387"/>
      <c r="C5" s="387"/>
      <c r="D5" s="387"/>
      <c r="E5" s="388"/>
      <c r="F5" s="392">
        <f>IFERROR(SUM(I11:J110),"")</f>
        <v>1032229</v>
      </c>
      <c r="G5" s="114"/>
      <c r="H5" s="118"/>
      <c r="I5" s="370"/>
      <c r="J5" s="370"/>
      <c r="K5" s="125"/>
      <c r="L5" s="124"/>
      <c r="M5" s="124"/>
      <c r="N5" s="124"/>
      <c r="O5" s="124"/>
      <c r="P5" s="124"/>
      <c r="Q5" s="124"/>
      <c r="R5" s="124"/>
      <c r="S5" s="124"/>
      <c r="T5" s="124"/>
      <c r="U5" s="124"/>
      <c r="V5" s="124"/>
    </row>
    <row r="6" spans="1:22" ht="24.9" customHeight="1" thickBot="1">
      <c r="A6" s="389"/>
      <c r="B6" s="390"/>
      <c r="C6" s="390"/>
      <c r="D6" s="390"/>
      <c r="E6" s="391"/>
      <c r="F6" s="393"/>
      <c r="G6" s="114"/>
      <c r="H6" s="118"/>
      <c r="I6" s="370"/>
      <c r="J6" s="370"/>
    </row>
    <row r="7" spans="1:22" ht="21" customHeight="1" thickBot="1">
      <c r="A7" s="82"/>
      <c r="B7" s="82"/>
      <c r="C7" s="109"/>
      <c r="D7" s="82"/>
      <c r="E7" s="82"/>
      <c r="F7" s="82"/>
      <c r="G7" s="82"/>
      <c r="H7" s="103"/>
      <c r="I7" s="119"/>
      <c r="J7" s="82"/>
    </row>
    <row r="8" spans="1:22" ht="42.75" customHeight="1">
      <c r="A8" s="376"/>
      <c r="B8" s="379" t="s">
        <v>57</v>
      </c>
      <c r="C8" s="379" t="s">
        <v>26</v>
      </c>
      <c r="D8" s="382" t="s">
        <v>27</v>
      </c>
      <c r="E8" s="382"/>
      <c r="F8" s="383" t="s">
        <v>58</v>
      </c>
      <c r="G8" s="383" t="s">
        <v>29</v>
      </c>
      <c r="H8" s="394" t="s">
        <v>59</v>
      </c>
      <c r="I8" s="364" t="s">
        <v>60</v>
      </c>
      <c r="J8" s="365"/>
    </row>
    <row r="9" spans="1:22" ht="39" customHeight="1">
      <c r="A9" s="377"/>
      <c r="B9" s="380"/>
      <c r="C9" s="380"/>
      <c r="D9" s="371"/>
      <c r="E9" s="371"/>
      <c r="F9" s="384"/>
      <c r="G9" s="384"/>
      <c r="H9" s="395"/>
      <c r="I9" s="366"/>
      <c r="J9" s="367"/>
    </row>
    <row r="10" spans="1:22" ht="57.75" customHeight="1" thickBot="1">
      <c r="A10" s="378"/>
      <c r="B10" s="381"/>
      <c r="C10" s="381"/>
      <c r="D10" s="126" t="s">
        <v>31</v>
      </c>
      <c r="E10" s="126" t="s">
        <v>32</v>
      </c>
      <c r="F10" s="385"/>
      <c r="G10" s="385"/>
      <c r="H10" s="396"/>
      <c r="I10" s="368"/>
      <c r="J10" s="369"/>
    </row>
    <row r="11" spans="1:22" ht="36.75" customHeight="1">
      <c r="A11" s="67">
        <v>1</v>
      </c>
      <c r="B11" s="68" t="str">
        <f>IF(基本情報入力シート!C40="","",基本情報入力シート!C40)</f>
        <v>1234567894</v>
      </c>
      <c r="C11" s="69" t="str">
        <f>IF(基本情報入力シート!M40="","",基本情報入力シート!M40)</f>
        <v>山口県</v>
      </c>
      <c r="D11" s="69" t="str">
        <f>IF(基本情報入力シート!R40="","",基本情報入力シート!R40)</f>
        <v>山口県</v>
      </c>
      <c r="E11" s="69" t="str">
        <f>IF(基本情報入力シート!W40="","",基本情報入力シート!W40)</f>
        <v>山口市</v>
      </c>
      <c r="F11" s="69" t="str">
        <f>IF(基本情報入力シート!X40="","",基本情報入力シート!X40)</f>
        <v>施設〇</v>
      </c>
      <c r="G11" s="69" t="str">
        <f>IF(基本情報入力シート!Y40="","",基本情報入力シート!Y40)</f>
        <v>地域相談支援（地域定着支援）</v>
      </c>
      <c r="H11" s="163" t="str">
        <f>IF(基本情報入力シート!Z40="","",基本情報入力シート!Z40)</f>
        <v>54</v>
      </c>
      <c r="I11" s="362">
        <v>470074</v>
      </c>
      <c r="J11" s="363"/>
    </row>
    <row r="12" spans="1:22" ht="36.75" customHeight="1">
      <c r="A12" s="70">
        <f>A11+1</f>
        <v>2</v>
      </c>
      <c r="B12" s="71" t="str">
        <f>IF(基本情報入力シート!C41="","",基本情報入力シート!C41)</f>
        <v>1234567895</v>
      </c>
      <c r="C12" s="72" t="str">
        <f>IF(基本情報入力シート!M41="","",基本情報入力シート!M41)</f>
        <v>山口県</v>
      </c>
      <c r="D12" s="72" t="str">
        <f>IF(基本情報入力シート!R41="","",基本情報入力シート!R41)</f>
        <v>山口県</v>
      </c>
      <c r="E12" s="72" t="str">
        <f>IF(基本情報入力シート!W41="","",基本情報入力シート!W41)</f>
        <v>山口市</v>
      </c>
      <c r="F12" s="72" t="str">
        <f>IF(基本情報入力シート!X41="","",基本情報入力シート!X41)</f>
        <v>〇〇〇センター</v>
      </c>
      <c r="G12" s="72" t="str">
        <f>IF(基本情報入力シート!Y41="","",基本情報入力シート!Y41)</f>
        <v>就労継続支援Ｂ型</v>
      </c>
      <c r="H12" s="164" t="str">
        <f>IF(基本情報入力シート!Z41="","",基本情報入力シート!Z41)</f>
        <v>46</v>
      </c>
      <c r="I12" s="358">
        <v>228822</v>
      </c>
      <c r="J12" s="359"/>
    </row>
    <row r="13" spans="1:22" ht="36.75" customHeight="1">
      <c r="A13" s="70">
        <f t="shared" ref="A13:A76" si="0">A12+1</f>
        <v>3</v>
      </c>
      <c r="B13" s="71" t="str">
        <f>IF(基本情報入力シート!C42="","",基本情報入力シート!C42)</f>
        <v>1234567896</v>
      </c>
      <c r="C13" s="72" t="str">
        <f>IF(基本情報入力シート!M42="","",基本情報入力シート!M42)</f>
        <v>下関市</v>
      </c>
      <c r="D13" s="72" t="str">
        <f>IF(基本情報入力シート!R42="","",基本情報入力シート!R42)</f>
        <v>山口県</v>
      </c>
      <c r="E13" s="72" t="str">
        <f>IF(基本情報入力シート!W42="","",基本情報入力シート!W42)</f>
        <v>下関市</v>
      </c>
      <c r="F13" s="72" t="str">
        <f>IF(基本情報入力シート!X42="","",基本情報入力シート!X42)</f>
        <v>支援〇〇</v>
      </c>
      <c r="G13" s="72" t="str">
        <f>IF(基本情報入力シート!Y42="","",基本情報入力シート!Y42)</f>
        <v>障害者支援施設：生活介護</v>
      </c>
      <c r="H13" s="164" t="str">
        <f>IF(基本情報入力シート!Z42="","",基本情報入力シート!Z42)</f>
        <v>22</v>
      </c>
      <c r="I13" s="358">
        <v>333333</v>
      </c>
      <c r="J13" s="359"/>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8"/>
      <c r="J14" s="359"/>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8"/>
      <c r="J15" s="359"/>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8"/>
      <c r="J16" s="359"/>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8"/>
      <c r="J17" s="359"/>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8"/>
      <c r="J18" s="359"/>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8"/>
      <c r="J19" s="359"/>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8"/>
      <c r="J20" s="359"/>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8"/>
      <c r="J21" s="359"/>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8"/>
      <c r="J22" s="359"/>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8"/>
      <c r="J23" s="359"/>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8"/>
      <c r="J24" s="359"/>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8"/>
      <c r="J25" s="359"/>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8"/>
      <c r="J26" s="359"/>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8"/>
      <c r="J27" s="359"/>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8"/>
      <c r="J28" s="359"/>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8"/>
      <c r="J29" s="359"/>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8"/>
      <c r="J30" s="359"/>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8"/>
      <c r="J31" s="359"/>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8"/>
      <c r="J32" s="359"/>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8"/>
      <c r="J33" s="359"/>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8"/>
      <c r="J34" s="359"/>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8"/>
      <c r="J35" s="359"/>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8"/>
      <c r="J36" s="359"/>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8"/>
      <c r="J37" s="359"/>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8"/>
      <c r="J38" s="359"/>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8"/>
      <c r="J39" s="359"/>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8"/>
      <c r="J40" s="359"/>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8"/>
      <c r="J41" s="359"/>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8"/>
      <c r="J42" s="359"/>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8"/>
      <c r="J43" s="359"/>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8"/>
      <c r="J44" s="359"/>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8"/>
      <c r="J45" s="359"/>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8"/>
      <c r="J46" s="359"/>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8"/>
      <c r="J47" s="359"/>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8"/>
      <c r="J48" s="359"/>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8"/>
      <c r="J49" s="359"/>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8"/>
      <c r="J50" s="359"/>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8"/>
      <c r="J51" s="359"/>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8"/>
      <c r="J52" s="359"/>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8"/>
      <c r="J53" s="359"/>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8"/>
      <c r="J54" s="359"/>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8"/>
      <c r="J55" s="359"/>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8"/>
      <c r="J56" s="359"/>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8"/>
      <c r="J57" s="359"/>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8"/>
      <c r="J58" s="359"/>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8"/>
      <c r="J59" s="359"/>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8"/>
      <c r="J60" s="359"/>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8"/>
      <c r="J61" s="359"/>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8"/>
      <c r="J62" s="359"/>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8"/>
      <c r="J63" s="359"/>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8"/>
      <c r="J64" s="359"/>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8"/>
      <c r="J65" s="359"/>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8"/>
      <c r="J66" s="359"/>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8"/>
      <c r="J67" s="359"/>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8"/>
      <c r="J68" s="359"/>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8"/>
      <c r="J69" s="359"/>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8"/>
      <c r="J70" s="359"/>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8"/>
      <c r="J71" s="359"/>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8"/>
      <c r="J72" s="359"/>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8"/>
      <c r="J73" s="359"/>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8"/>
      <c r="J74" s="359"/>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8"/>
      <c r="J75" s="359"/>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8"/>
      <c r="J76" s="359"/>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8"/>
      <c r="J77" s="359"/>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8"/>
      <c r="J78" s="359"/>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8"/>
      <c r="J79" s="359"/>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8"/>
      <c r="J80" s="359"/>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8"/>
      <c r="J81" s="359"/>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8"/>
      <c r="J82" s="359"/>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8"/>
      <c r="J83" s="359"/>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8"/>
      <c r="J84" s="359"/>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8"/>
      <c r="J85" s="359"/>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8"/>
      <c r="J86" s="359"/>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8"/>
      <c r="J87" s="359"/>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8"/>
      <c r="J88" s="359"/>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8"/>
      <c r="J89" s="359"/>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8"/>
      <c r="J90" s="359"/>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8"/>
      <c r="J91" s="359"/>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8"/>
      <c r="J92" s="359"/>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8"/>
      <c r="J93" s="359"/>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8"/>
      <c r="J94" s="359"/>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8"/>
      <c r="J95" s="359"/>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8"/>
      <c r="J96" s="359"/>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8"/>
      <c r="J97" s="359"/>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8"/>
      <c r="J98" s="359"/>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8"/>
      <c r="J99" s="359"/>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8"/>
      <c r="J100" s="359"/>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8"/>
      <c r="J101" s="359"/>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8"/>
      <c r="J102" s="359"/>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8"/>
      <c r="J103" s="359"/>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8"/>
      <c r="J104" s="359"/>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8"/>
      <c r="J105" s="359"/>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8"/>
      <c r="J106" s="359"/>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8"/>
      <c r="J107" s="359"/>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8"/>
      <c r="J108" s="359"/>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8"/>
      <c r="J109" s="359"/>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60"/>
      <c r="J110" s="361"/>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山賀　竜馬</cp:lastModifiedBy>
  <cp:revision/>
  <dcterms:created xsi:type="dcterms:W3CDTF">2023-01-10T13:53:21Z</dcterms:created>
  <dcterms:modified xsi:type="dcterms:W3CDTF">2026-04-16T01:51:40Z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