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003 処遇改善\003_令和08年度\01_R8計画\01_国通知文\国通知様式等\"/>
    </mc:Choice>
  </mc:AlternateContent>
  <xr:revisionPtr revIDLastSave="0" documentId="8_{DB8F0EEB-AA72-45AC-8FD9-C848DFBC3028}"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family val="2"/>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family val="2"/>
          </rPr>
          <t>社会保険労務士事務所等の担当者の</t>
        </r>
        <r>
          <rPr>
            <sz val="9"/>
            <color rgb="FF000000"/>
            <rFont val="MS P ゴシック"/>
            <family val="2"/>
          </rPr>
          <t xml:space="preserve">
</t>
        </r>
        <r>
          <rPr>
            <sz val="9"/>
            <color rgb="FF000000"/>
            <rFont val="MS P ゴシック"/>
            <family val="2"/>
          </rPr>
          <t>氏名・連絡先を記入しても構いません。</t>
        </r>
      </text>
    </comment>
    <comment ref="Y38" authorId="1" shapeId="0" xr:uid="{EAD7CCC6-D91E-4D9B-A1C1-68CA514668A9}">
      <text>
        <r>
          <rPr>
            <sz val="9"/>
            <color rgb="FF000000"/>
            <rFont val="MS P ゴシック"/>
            <family val="2"/>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<sst xmlns="http://schemas.openxmlformats.org/spreadsheetml/2006/main" count="4772" uniqueCount="2246">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</sst>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family val="2"/>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59">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49" fontId="61" fillId="0" borderId="0" xfId="0" applyNumberFormat="1" applyFont="1">
      <alignment vertical="center"/>
    </xf>
    <xf numFmtId="181" fontId="82" fillId="0" borderId="0" xfId="0" applyNumberFormat="1" applyFont="1" applyAlignment="1">
      <alignment vertical="center" wrapText="1"/>
    </xf>
    <xf numFmtId="0" fontId="83" fillId="0" borderId="0" xfId="0" applyFont="1">
      <alignment vertical="center"/>
    </xf>
    <xf numFmtId="0" fontId="61" fillId="0" borderId="0" xfId="0" applyFont="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84" fillId="0" borderId="0" xfId="0" applyFont="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47" xfId="0" applyNumberFormat="1" applyFont="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Border="1">
      <alignment vertical="center"/>
    </xf>
    <xf numFmtId="0" fontId="30" fillId="0" borderId="7" xfId="0" applyFont="1" applyBorder="1">
      <alignment vertical="center"/>
    </xf>
    <xf numFmtId="0" fontId="8" fillId="0" borderId="0" xfId="0" applyFont="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Alignment="1">
      <alignment vertical="center" wrapText="1"/>
    </xf>
    <xf numFmtId="0" fontId="63" fillId="0" borderId="33" xfId="0" applyFont="1" applyBorder="1">
      <alignment vertical="center"/>
    </xf>
    <xf numFmtId="0" fontId="63" fillId="0" borderId="0" xfId="0" applyFo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2" xfId="0" applyFont="1" applyFill="1" applyBorder="1" applyAlignment="1">
      <alignment horizontal="center" vertical="center"/>
    </xf>
    <xf numFmtId="0" fontId="26" fillId="2" borderId="11" xfId="0" applyFont="1" applyFill="1" applyBorder="1">
      <alignment vertical="center"/>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Border="1" applyAlignment="1" applyProtection="1">
      <alignment horizontal="center" vertical="center"/>
      <protection locked="0"/>
    </xf>
    <xf numFmtId="176" fontId="24" fillId="0" borderId="31" xfId="0" applyNumberFormat="1" applyFont="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49" fontId="41" fillId="2" borderId="0" xfId="0" applyNumberFormat="1" applyFont="1" applyFill="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57" xfId="0"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macro=""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Y15" sqref="Y15"/>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792" t="s">
        <v>2238</v>
      </c>
      <c r="B3" s="792"/>
      <c r="C3" s="792"/>
      <c r="D3" s="792"/>
      <c r="E3" s="792"/>
      <c r="F3" s="792"/>
      <c r="G3" s="792"/>
      <c r="H3" s="792"/>
      <c r="I3" s="792"/>
      <c r="J3" s="792"/>
      <c r="K3" s="792"/>
      <c r="L3" s="792"/>
      <c r="M3" s="792"/>
      <c r="N3" s="792"/>
      <c r="O3" s="792"/>
      <c r="P3" s="792"/>
      <c r="Q3" s="792"/>
      <c r="R3" s="792"/>
      <c r="S3" s="792"/>
      <c r="T3" s="792"/>
      <c r="U3" s="792"/>
      <c r="V3" s="792"/>
      <c r="W3" s="792"/>
      <c r="X3" s="792"/>
      <c r="Y3" s="792"/>
      <c r="Z3" s="792"/>
      <c r="AA3" s="792"/>
      <c r="AC3" s="409"/>
    </row>
    <row r="4" spans="1:29" s="235" customFormat="1" ht="30.75" customHeight="1">
      <c r="A4" s="793" t="s">
        <v>2</v>
      </c>
      <c r="B4" s="793"/>
      <c r="C4" s="793"/>
      <c r="D4" s="793"/>
      <c r="E4" s="793"/>
      <c r="F4" s="793"/>
      <c r="G4" s="793"/>
      <c r="H4" s="793"/>
      <c r="I4" s="793"/>
      <c r="J4" s="793"/>
      <c r="K4" s="793"/>
      <c r="L4" s="793"/>
      <c r="M4" s="793"/>
      <c r="N4" s="793"/>
      <c r="O4" s="793"/>
      <c r="P4" s="793"/>
      <c r="Q4" s="793"/>
      <c r="R4" s="793"/>
      <c r="S4" s="793"/>
      <c r="T4" s="793"/>
      <c r="U4" s="793"/>
      <c r="V4" s="793"/>
      <c r="W4" s="793"/>
      <c r="X4" s="793"/>
      <c r="Y4" s="793"/>
      <c r="Z4" s="793"/>
      <c r="AA4" s="793"/>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791" t="s">
        <v>3</v>
      </c>
      <c r="B6" s="791"/>
      <c r="C6" s="791"/>
      <c r="D6" s="791"/>
      <c r="E6" s="791"/>
      <c r="F6" s="791"/>
      <c r="G6" s="791"/>
      <c r="H6" s="791"/>
      <c r="I6" s="791"/>
      <c r="J6" s="791"/>
      <c r="K6" s="791"/>
      <c r="L6" s="791"/>
      <c r="M6" s="791"/>
      <c r="N6" s="791"/>
      <c r="O6" s="791"/>
      <c r="P6" s="791"/>
      <c r="Q6" s="791"/>
      <c r="R6" s="791"/>
      <c r="S6" s="791"/>
      <c r="T6" s="791"/>
      <c r="U6" s="791"/>
      <c r="V6" s="791"/>
      <c r="W6" s="791"/>
      <c r="X6" s="791"/>
      <c r="Y6" s="791"/>
      <c r="Z6" s="791"/>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794" t="s">
        <v>4</v>
      </c>
      <c r="B14" s="794"/>
      <c r="C14" s="794"/>
      <c r="D14" s="794"/>
      <c r="E14" s="794"/>
      <c r="F14" s="794"/>
      <c r="G14" s="794"/>
      <c r="H14" s="794"/>
      <c r="I14" s="794"/>
      <c r="J14" s="794"/>
      <c r="K14" s="794"/>
      <c r="L14" s="794"/>
      <c r="M14" s="794"/>
      <c r="N14" s="794"/>
      <c r="O14" s="794"/>
      <c r="P14" s="794"/>
      <c r="Q14" s="794"/>
      <c r="R14" s="794"/>
      <c r="S14" s="794"/>
      <c r="T14" s="794"/>
      <c r="U14" s="794"/>
      <c r="V14" s="794"/>
      <c r="W14" s="794"/>
      <c r="X14" s="794"/>
      <c r="Y14" s="794"/>
      <c r="Z14" s="794"/>
      <c r="AA14" s="794"/>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771" t="s">
        <v>7</v>
      </c>
      <c r="C18" s="772"/>
      <c r="D18" s="772"/>
      <c r="E18" s="772"/>
      <c r="F18" s="773"/>
      <c r="G18" s="806" t="s">
        <v>8</v>
      </c>
      <c r="H18" s="807"/>
      <c r="I18" s="807"/>
      <c r="J18" s="807"/>
      <c r="K18" s="807"/>
      <c r="L18" s="807"/>
      <c r="M18" s="807"/>
      <c r="N18" s="807"/>
      <c r="O18" s="807"/>
      <c r="P18" s="808"/>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774" t="s">
        <v>12</v>
      </c>
      <c r="D22" s="774"/>
      <c r="E22" s="774"/>
      <c r="F22" s="774"/>
      <c r="G22" s="774"/>
      <c r="H22" s="774"/>
      <c r="I22" s="774"/>
      <c r="J22" s="774"/>
      <c r="K22" s="774"/>
      <c r="L22" s="775"/>
      <c r="M22" s="809" t="s">
        <v>13</v>
      </c>
      <c r="N22" s="810"/>
      <c r="O22" s="810"/>
      <c r="P22" s="810"/>
      <c r="Q22" s="810"/>
      <c r="R22" s="810"/>
      <c r="S22" s="810"/>
      <c r="T22" s="810"/>
      <c r="U22" s="810"/>
      <c r="V22" s="810"/>
      <c r="W22" s="811"/>
      <c r="X22" s="812"/>
      <c r="Y22" s="132"/>
      <c r="Z22" s="132"/>
      <c r="AA22" s="132"/>
    </row>
    <row r="23" spans="1:31" ht="20.100000000000001" customHeight="1" thickBot="1">
      <c r="A23" s="132"/>
      <c r="B23" s="240"/>
      <c r="C23" s="774" t="s">
        <v>14</v>
      </c>
      <c r="D23" s="774"/>
      <c r="E23" s="774"/>
      <c r="F23" s="774"/>
      <c r="G23" s="774"/>
      <c r="H23" s="774"/>
      <c r="I23" s="774"/>
      <c r="J23" s="774"/>
      <c r="K23" s="774"/>
      <c r="L23" s="775"/>
      <c r="M23" s="776" t="s">
        <v>13</v>
      </c>
      <c r="N23" s="777"/>
      <c r="O23" s="777"/>
      <c r="P23" s="777"/>
      <c r="Q23" s="777"/>
      <c r="R23" s="777"/>
      <c r="S23" s="777"/>
      <c r="T23" s="777"/>
      <c r="U23" s="781"/>
      <c r="V23" s="781"/>
      <c r="W23" s="782"/>
      <c r="X23" s="783"/>
      <c r="Y23" s="132"/>
      <c r="Z23" s="132"/>
      <c r="AA23" s="132"/>
      <c r="AC23" s="408" t="s">
        <v>15</v>
      </c>
    </row>
    <row r="24" spans="1:31" ht="20.100000000000001" customHeight="1" thickBot="1">
      <c r="A24" s="132"/>
      <c r="B24" s="239" t="s">
        <v>16</v>
      </c>
      <c r="C24" s="774" t="s">
        <v>17</v>
      </c>
      <c r="D24" s="774"/>
      <c r="E24" s="774"/>
      <c r="F24" s="774"/>
      <c r="G24" s="774"/>
      <c r="H24" s="774"/>
      <c r="I24" s="774"/>
      <c r="J24" s="774"/>
      <c r="K24" s="774"/>
      <c r="L24" s="775"/>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774" t="s">
        <v>19</v>
      </c>
      <c r="D25" s="774"/>
      <c r="E25" s="774"/>
      <c r="F25" s="774"/>
      <c r="G25" s="774"/>
      <c r="H25" s="774"/>
      <c r="I25" s="774"/>
      <c r="J25" s="774"/>
      <c r="K25" s="774"/>
      <c r="L25" s="775"/>
      <c r="M25" s="776" t="s">
        <v>20</v>
      </c>
      <c r="N25" s="777"/>
      <c r="O25" s="777"/>
      <c r="P25" s="777"/>
      <c r="Q25" s="777"/>
      <c r="R25" s="777"/>
      <c r="S25" s="777"/>
      <c r="T25" s="777"/>
      <c r="U25" s="778"/>
      <c r="V25" s="778"/>
      <c r="W25" s="779"/>
      <c r="X25" s="780"/>
      <c r="Y25" s="132"/>
      <c r="Z25" s="132"/>
      <c r="AA25" s="132"/>
    </row>
    <row r="26" spans="1:31" ht="20.100000000000001" customHeight="1">
      <c r="A26" s="132"/>
      <c r="B26" s="240"/>
      <c r="C26" s="774" t="s">
        <v>21</v>
      </c>
      <c r="D26" s="774"/>
      <c r="E26" s="774"/>
      <c r="F26" s="774"/>
      <c r="G26" s="774"/>
      <c r="H26" s="774"/>
      <c r="I26" s="774"/>
      <c r="J26" s="774"/>
      <c r="K26" s="774"/>
      <c r="L26" s="775"/>
      <c r="M26" s="776" t="s">
        <v>22</v>
      </c>
      <c r="N26" s="777"/>
      <c r="O26" s="777"/>
      <c r="P26" s="777"/>
      <c r="Q26" s="777"/>
      <c r="R26" s="777"/>
      <c r="S26" s="777"/>
      <c r="T26" s="777"/>
      <c r="U26" s="777"/>
      <c r="V26" s="777"/>
      <c r="W26" s="803"/>
      <c r="X26" s="804"/>
      <c r="Y26" s="132"/>
      <c r="Z26" s="132"/>
      <c r="AA26" s="132"/>
    </row>
    <row r="27" spans="1:31" ht="20.100000000000001" customHeight="1">
      <c r="A27" s="132"/>
      <c r="B27" s="239" t="s">
        <v>23</v>
      </c>
      <c r="C27" s="774" t="s">
        <v>24</v>
      </c>
      <c r="D27" s="774"/>
      <c r="E27" s="774"/>
      <c r="F27" s="774"/>
      <c r="G27" s="774"/>
      <c r="H27" s="774"/>
      <c r="I27" s="774"/>
      <c r="J27" s="774"/>
      <c r="K27" s="774"/>
      <c r="L27" s="775"/>
      <c r="M27" s="776" t="s">
        <v>25</v>
      </c>
      <c r="N27" s="777"/>
      <c r="O27" s="777"/>
      <c r="P27" s="777"/>
      <c r="Q27" s="777"/>
      <c r="R27" s="777"/>
      <c r="S27" s="777"/>
      <c r="T27" s="777"/>
      <c r="U27" s="777"/>
      <c r="V27" s="777"/>
      <c r="W27" s="803"/>
      <c r="X27" s="804"/>
      <c r="Y27" s="132"/>
      <c r="Z27" s="132"/>
      <c r="AA27" s="132"/>
    </row>
    <row r="28" spans="1:31" ht="20.100000000000001" customHeight="1">
      <c r="A28" s="132"/>
      <c r="B28" s="240"/>
      <c r="C28" s="774" t="s">
        <v>26</v>
      </c>
      <c r="D28" s="774"/>
      <c r="E28" s="774"/>
      <c r="F28" s="774"/>
      <c r="G28" s="774"/>
      <c r="H28" s="774"/>
      <c r="I28" s="774"/>
      <c r="J28" s="774"/>
      <c r="K28" s="774"/>
      <c r="L28" s="775"/>
      <c r="M28" s="800" t="s">
        <v>27</v>
      </c>
      <c r="N28" s="781"/>
      <c r="O28" s="781"/>
      <c r="P28" s="781"/>
      <c r="Q28" s="781"/>
      <c r="R28" s="781"/>
      <c r="S28" s="781"/>
      <c r="T28" s="781"/>
      <c r="U28" s="781"/>
      <c r="V28" s="781"/>
      <c r="W28" s="782"/>
      <c r="X28" s="783"/>
      <c r="Y28" s="132"/>
      <c r="Z28" s="132"/>
      <c r="AA28" s="132"/>
    </row>
    <row r="29" spans="1:31" ht="20.100000000000001" customHeight="1">
      <c r="A29" s="132"/>
      <c r="B29" s="801" t="s">
        <v>28</v>
      </c>
      <c r="C29" s="774" t="s">
        <v>12</v>
      </c>
      <c r="D29" s="774"/>
      <c r="E29" s="774"/>
      <c r="F29" s="774"/>
      <c r="G29" s="774"/>
      <c r="H29" s="774"/>
      <c r="I29" s="774"/>
      <c r="J29" s="774"/>
      <c r="K29" s="774"/>
      <c r="L29" s="775"/>
      <c r="M29" s="776" t="s">
        <v>29</v>
      </c>
      <c r="N29" s="777"/>
      <c r="O29" s="777"/>
      <c r="P29" s="777"/>
      <c r="Q29" s="777"/>
      <c r="R29" s="777"/>
      <c r="S29" s="777"/>
      <c r="T29" s="777"/>
      <c r="U29" s="777"/>
      <c r="V29" s="777"/>
      <c r="W29" s="803"/>
      <c r="X29" s="804"/>
      <c r="Y29" s="132"/>
      <c r="Z29" s="132"/>
      <c r="AA29" s="132"/>
    </row>
    <row r="30" spans="1:31" ht="20.100000000000001" customHeight="1">
      <c r="A30" s="132"/>
      <c r="B30" s="802"/>
      <c r="C30" s="805" t="s">
        <v>26</v>
      </c>
      <c r="D30" s="805"/>
      <c r="E30" s="805"/>
      <c r="F30" s="805"/>
      <c r="G30" s="805"/>
      <c r="H30" s="805"/>
      <c r="I30" s="805"/>
      <c r="J30" s="805"/>
      <c r="K30" s="805"/>
      <c r="L30" s="805"/>
      <c r="M30" s="776" t="s">
        <v>30</v>
      </c>
      <c r="N30" s="777"/>
      <c r="O30" s="777"/>
      <c r="P30" s="777"/>
      <c r="Q30" s="777"/>
      <c r="R30" s="777"/>
      <c r="S30" s="777"/>
      <c r="T30" s="777"/>
      <c r="U30" s="777"/>
      <c r="V30" s="777"/>
      <c r="W30" s="803"/>
      <c r="X30" s="804"/>
      <c r="Y30" s="132"/>
      <c r="Z30" s="132"/>
      <c r="AA30" s="132"/>
    </row>
    <row r="31" spans="1:31" ht="20.100000000000001" customHeight="1">
      <c r="A31" s="132"/>
      <c r="B31" s="239" t="s">
        <v>31</v>
      </c>
      <c r="C31" s="774" t="s">
        <v>32</v>
      </c>
      <c r="D31" s="774"/>
      <c r="E31" s="774"/>
      <c r="F31" s="774"/>
      <c r="G31" s="774"/>
      <c r="H31" s="774"/>
      <c r="I31" s="774"/>
      <c r="J31" s="774"/>
      <c r="K31" s="774"/>
      <c r="L31" s="775"/>
      <c r="M31" s="795" t="s">
        <v>33</v>
      </c>
      <c r="N31" s="778"/>
      <c r="O31" s="778"/>
      <c r="P31" s="778"/>
      <c r="Q31" s="778"/>
      <c r="R31" s="778"/>
      <c r="S31" s="778"/>
      <c r="T31" s="778"/>
      <c r="U31" s="778"/>
      <c r="V31" s="778"/>
      <c r="W31" s="779"/>
      <c r="X31" s="780"/>
      <c r="Y31" s="132"/>
      <c r="Z31" s="132"/>
      <c r="AA31" s="132"/>
    </row>
    <row r="32" spans="1:31" ht="20.100000000000001" customHeight="1" thickBot="1">
      <c r="A32" s="132"/>
      <c r="B32" s="245"/>
      <c r="C32" s="774" t="s">
        <v>34</v>
      </c>
      <c r="D32" s="774"/>
      <c r="E32" s="774"/>
      <c r="F32" s="774"/>
      <c r="G32" s="774"/>
      <c r="H32" s="774"/>
      <c r="I32" s="774"/>
      <c r="J32" s="774"/>
      <c r="K32" s="774"/>
      <c r="L32" s="775"/>
      <c r="M32" s="796" t="s">
        <v>35</v>
      </c>
      <c r="N32" s="797"/>
      <c r="O32" s="797"/>
      <c r="P32" s="797"/>
      <c r="Q32" s="797"/>
      <c r="R32" s="797"/>
      <c r="S32" s="797"/>
      <c r="T32" s="797"/>
      <c r="U32" s="797"/>
      <c r="V32" s="797"/>
      <c r="W32" s="798"/>
      <c r="X32" s="799"/>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784" t="s">
        <v>2218</v>
      </c>
      <c r="B36" s="785"/>
      <c r="C36" s="785"/>
      <c r="D36" s="785"/>
      <c r="E36" s="785"/>
      <c r="F36" s="785"/>
      <c r="G36" s="785"/>
      <c r="H36" s="785"/>
      <c r="I36" s="785"/>
      <c r="J36" s="785"/>
      <c r="K36" s="785"/>
      <c r="L36" s="785"/>
      <c r="M36" s="785"/>
      <c r="N36" s="785"/>
      <c r="O36" s="785"/>
      <c r="P36" s="785"/>
      <c r="Q36" s="785"/>
      <c r="R36" s="785"/>
      <c r="S36" s="785"/>
      <c r="T36" s="785"/>
      <c r="U36" s="785"/>
      <c r="V36" s="785"/>
      <c r="W36" s="785"/>
      <c r="X36" s="785"/>
      <c r="Y36" s="786"/>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787" t="s">
        <v>38</v>
      </c>
      <c r="C38" s="816" t="s">
        <v>2239</v>
      </c>
      <c r="D38" s="816"/>
      <c r="E38" s="816"/>
      <c r="F38" s="816"/>
      <c r="G38" s="816"/>
      <c r="H38" s="816"/>
      <c r="I38" s="816"/>
      <c r="J38" s="816"/>
      <c r="K38" s="816"/>
      <c r="L38" s="816"/>
      <c r="M38" s="787" t="s">
        <v>39</v>
      </c>
      <c r="N38" s="787"/>
      <c r="O38" s="787"/>
      <c r="P38" s="787"/>
      <c r="Q38" s="787"/>
      <c r="R38" s="771" t="s">
        <v>40</v>
      </c>
      <c r="S38" s="772"/>
      <c r="T38" s="772"/>
      <c r="U38" s="772"/>
      <c r="V38" s="772"/>
      <c r="W38" s="773"/>
      <c r="X38" s="787" t="s">
        <v>41</v>
      </c>
      <c r="Y38" s="789" t="s">
        <v>42</v>
      </c>
      <c r="Z38" s="770" t="s">
        <v>43</v>
      </c>
      <c r="AA38" s="248"/>
    </row>
    <row r="39" spans="1:29" ht="28.5" customHeight="1" thickBot="1">
      <c r="A39" s="132"/>
      <c r="B39" s="787"/>
      <c r="C39" s="817"/>
      <c r="D39" s="817"/>
      <c r="E39" s="817"/>
      <c r="F39" s="817"/>
      <c r="G39" s="817"/>
      <c r="H39" s="817"/>
      <c r="I39" s="817"/>
      <c r="J39" s="817"/>
      <c r="K39" s="817"/>
      <c r="L39" s="817"/>
      <c r="M39" s="788"/>
      <c r="N39" s="788"/>
      <c r="O39" s="788"/>
      <c r="P39" s="788"/>
      <c r="Q39" s="788"/>
      <c r="R39" s="822" t="s">
        <v>44</v>
      </c>
      <c r="S39" s="788"/>
      <c r="T39" s="788"/>
      <c r="U39" s="788"/>
      <c r="V39" s="788"/>
      <c r="W39" s="249" t="s">
        <v>45</v>
      </c>
      <c r="X39" s="788"/>
      <c r="Y39" s="790"/>
      <c r="Z39" s="770"/>
      <c r="AA39" s="246"/>
    </row>
    <row r="40" spans="1:29" ht="33.950000000000003" customHeight="1">
      <c r="A40" s="132"/>
      <c r="B40" s="250">
        <v>1</v>
      </c>
      <c r="C40" s="826" t="s">
        <v>2149</v>
      </c>
      <c r="D40" s="827"/>
      <c r="E40" s="827"/>
      <c r="F40" s="827"/>
      <c r="G40" s="827"/>
      <c r="H40" s="827"/>
      <c r="I40" s="827"/>
      <c r="J40" s="827"/>
      <c r="K40" s="827"/>
      <c r="L40" s="828"/>
      <c r="M40" s="823" t="s">
        <v>46</v>
      </c>
      <c r="N40" s="824"/>
      <c r="O40" s="824"/>
      <c r="P40" s="824"/>
      <c r="Q40" s="825"/>
      <c r="R40" s="821" t="s">
        <v>47</v>
      </c>
      <c r="S40" s="821"/>
      <c r="T40" s="821"/>
      <c r="U40" s="821"/>
      <c r="V40" s="821"/>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813" t="s">
        <v>2150</v>
      </c>
      <c r="D41" s="814"/>
      <c r="E41" s="814"/>
      <c r="F41" s="814"/>
      <c r="G41" s="814"/>
      <c r="H41" s="814"/>
      <c r="I41" s="814"/>
      <c r="J41" s="814"/>
      <c r="K41" s="814"/>
      <c r="L41" s="815"/>
      <c r="M41" s="818" t="s">
        <v>46</v>
      </c>
      <c r="N41" s="819"/>
      <c r="O41" s="819"/>
      <c r="P41" s="819"/>
      <c r="Q41" s="820"/>
      <c r="R41" s="821" t="s">
        <v>47</v>
      </c>
      <c r="S41" s="821"/>
      <c r="T41" s="821"/>
      <c r="U41" s="821"/>
      <c r="V41" s="821"/>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813" t="s">
        <v>2151</v>
      </c>
      <c r="D42" s="814"/>
      <c r="E42" s="814"/>
      <c r="F42" s="814"/>
      <c r="G42" s="814"/>
      <c r="H42" s="814"/>
      <c r="I42" s="814"/>
      <c r="J42" s="814"/>
      <c r="K42" s="814"/>
      <c r="L42" s="815"/>
      <c r="M42" s="818" t="s">
        <v>46</v>
      </c>
      <c r="N42" s="819"/>
      <c r="O42" s="819"/>
      <c r="P42" s="819"/>
      <c r="Q42" s="820"/>
      <c r="R42" s="821" t="s">
        <v>47</v>
      </c>
      <c r="S42" s="821"/>
      <c r="T42" s="821"/>
      <c r="U42" s="821"/>
      <c r="V42" s="821"/>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813" t="s">
        <v>2152</v>
      </c>
      <c r="D43" s="814"/>
      <c r="E43" s="814"/>
      <c r="F43" s="814"/>
      <c r="G43" s="814"/>
      <c r="H43" s="814"/>
      <c r="I43" s="814"/>
      <c r="J43" s="814"/>
      <c r="K43" s="814"/>
      <c r="L43" s="815"/>
      <c r="M43" s="818" t="s">
        <v>46</v>
      </c>
      <c r="N43" s="819"/>
      <c r="O43" s="819"/>
      <c r="P43" s="819"/>
      <c r="Q43" s="820"/>
      <c r="R43" s="821" t="s">
        <v>47</v>
      </c>
      <c r="S43" s="821"/>
      <c r="T43" s="821"/>
      <c r="U43" s="821"/>
      <c r="V43" s="821"/>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813" t="s">
        <v>2153</v>
      </c>
      <c r="D44" s="814"/>
      <c r="E44" s="814"/>
      <c r="F44" s="814"/>
      <c r="G44" s="814"/>
      <c r="H44" s="814"/>
      <c r="I44" s="814"/>
      <c r="J44" s="814"/>
      <c r="K44" s="814"/>
      <c r="L44" s="815"/>
      <c r="M44" s="818" t="s">
        <v>46</v>
      </c>
      <c r="N44" s="819"/>
      <c r="O44" s="819"/>
      <c r="P44" s="819"/>
      <c r="Q44" s="820"/>
      <c r="R44" s="821" t="s">
        <v>47</v>
      </c>
      <c r="S44" s="821"/>
      <c r="T44" s="821"/>
      <c r="U44" s="821"/>
      <c r="V44" s="821"/>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813" t="s">
        <v>2154</v>
      </c>
      <c r="D45" s="814"/>
      <c r="E45" s="814"/>
      <c r="F45" s="814"/>
      <c r="G45" s="814"/>
      <c r="H45" s="814"/>
      <c r="I45" s="814"/>
      <c r="J45" s="814"/>
      <c r="K45" s="814"/>
      <c r="L45" s="815"/>
      <c r="M45" s="818" t="s">
        <v>46</v>
      </c>
      <c r="N45" s="819"/>
      <c r="O45" s="819"/>
      <c r="P45" s="819"/>
      <c r="Q45" s="820"/>
      <c r="R45" s="821" t="s">
        <v>47</v>
      </c>
      <c r="S45" s="821"/>
      <c r="T45" s="821"/>
      <c r="U45" s="821"/>
      <c r="V45" s="821"/>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813" t="s">
        <v>2155</v>
      </c>
      <c r="D46" s="814"/>
      <c r="E46" s="814"/>
      <c r="F46" s="814"/>
      <c r="G46" s="814"/>
      <c r="H46" s="814"/>
      <c r="I46" s="814"/>
      <c r="J46" s="814"/>
      <c r="K46" s="814"/>
      <c r="L46" s="815"/>
      <c r="M46" s="818" t="s">
        <v>2156</v>
      </c>
      <c r="N46" s="819"/>
      <c r="O46" s="819"/>
      <c r="P46" s="819"/>
      <c r="Q46" s="820"/>
      <c r="R46" s="821" t="s">
        <v>47</v>
      </c>
      <c r="S46" s="821"/>
      <c r="T46" s="821"/>
      <c r="U46" s="821"/>
      <c r="V46" s="821"/>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813"/>
      <c r="D47" s="814"/>
      <c r="E47" s="814"/>
      <c r="F47" s="814"/>
      <c r="G47" s="814"/>
      <c r="H47" s="814"/>
      <c r="I47" s="814"/>
      <c r="J47" s="814"/>
      <c r="K47" s="814"/>
      <c r="L47" s="815"/>
      <c r="M47" s="818"/>
      <c r="N47" s="819"/>
      <c r="O47" s="819"/>
      <c r="P47" s="819"/>
      <c r="Q47" s="820"/>
      <c r="R47" s="821"/>
      <c r="S47" s="821"/>
      <c r="T47" s="821"/>
      <c r="U47" s="821"/>
      <c r="V47" s="821"/>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813"/>
      <c r="D48" s="814"/>
      <c r="E48" s="814"/>
      <c r="F48" s="814"/>
      <c r="G48" s="814"/>
      <c r="H48" s="814"/>
      <c r="I48" s="814"/>
      <c r="J48" s="814"/>
      <c r="K48" s="814"/>
      <c r="L48" s="815"/>
      <c r="M48" s="818"/>
      <c r="N48" s="819"/>
      <c r="O48" s="819"/>
      <c r="P48" s="819"/>
      <c r="Q48" s="820"/>
      <c r="R48" s="821"/>
      <c r="S48" s="821"/>
      <c r="T48" s="821"/>
      <c r="U48" s="821"/>
      <c r="V48" s="821"/>
      <c r="W48" s="396"/>
      <c r="X48" s="397"/>
      <c r="Y48" s="399"/>
      <c r="Z48" s="251" t="str">
        <f>IFERROR(VLOOKUP(Y48,【参考】数式用!$A$3:$B$59, 2, FALSE), "")</f>
        <v/>
      </c>
      <c r="AA48" s="252"/>
      <c r="AC48" s="408" t="e">
        <f>VLOOKUP(Y48,【参考】数式用!$A$3:$O$59,15,FALSE)</f>
        <v>#N/A</v>
      </c>
    </row>
    <row r="49" spans="1:29" ht="33.950000000000003" customHeight="1">
      <c r="A49" s="132"/>
      <c r="B49" s="253">
        <f t="shared" si="0"/>
        <v>10</v>
      </c>
      <c r="C49" s="813"/>
      <c r="D49" s="814"/>
      <c r="E49" s="814"/>
      <c r="F49" s="814"/>
      <c r="G49" s="814"/>
      <c r="H49" s="814"/>
      <c r="I49" s="814"/>
      <c r="J49" s="814"/>
      <c r="K49" s="814"/>
      <c r="L49" s="815"/>
      <c r="M49" s="818"/>
      <c r="N49" s="819"/>
      <c r="O49" s="819"/>
      <c r="P49" s="819"/>
      <c r="Q49" s="820"/>
      <c r="R49" s="821"/>
      <c r="S49" s="821"/>
      <c r="T49" s="821"/>
      <c r="U49" s="821"/>
      <c r="V49" s="821"/>
      <c r="W49" s="396"/>
      <c r="X49" s="397"/>
      <c r="Y49" s="399"/>
      <c r="Z49" s="251" t="str">
        <f>IFERROR(VLOOKUP(Y49,【参考】数式用!$A$3:$B$59, 2, FALSE), "")</f>
        <v/>
      </c>
      <c r="AA49" s="252"/>
      <c r="AC49" s="408" t="e">
        <f>VLOOKUP(Y49,【参考】数式用!$A$3:$O$59,15,FALSE)</f>
        <v>#N/A</v>
      </c>
    </row>
    <row r="50" spans="1:29" ht="33.950000000000003" customHeight="1">
      <c r="A50" s="132"/>
      <c r="B50" s="253">
        <f t="shared" si="0"/>
        <v>11</v>
      </c>
      <c r="C50" s="813"/>
      <c r="D50" s="814"/>
      <c r="E50" s="814"/>
      <c r="F50" s="814"/>
      <c r="G50" s="814"/>
      <c r="H50" s="814"/>
      <c r="I50" s="814"/>
      <c r="J50" s="814"/>
      <c r="K50" s="814"/>
      <c r="L50" s="815"/>
      <c r="M50" s="818"/>
      <c r="N50" s="819"/>
      <c r="O50" s="819"/>
      <c r="P50" s="819"/>
      <c r="Q50" s="820"/>
      <c r="R50" s="821"/>
      <c r="S50" s="821"/>
      <c r="T50" s="821"/>
      <c r="U50" s="821"/>
      <c r="V50" s="821"/>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813"/>
      <c r="D51" s="814"/>
      <c r="E51" s="814"/>
      <c r="F51" s="814"/>
      <c r="G51" s="814"/>
      <c r="H51" s="814"/>
      <c r="I51" s="814"/>
      <c r="J51" s="814"/>
      <c r="K51" s="814"/>
      <c r="L51" s="815"/>
      <c r="M51" s="818"/>
      <c r="N51" s="819"/>
      <c r="O51" s="819"/>
      <c r="P51" s="819"/>
      <c r="Q51" s="820"/>
      <c r="R51" s="821"/>
      <c r="S51" s="821"/>
      <c r="T51" s="821"/>
      <c r="U51" s="821"/>
      <c r="V51" s="821"/>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813"/>
      <c r="D52" s="814"/>
      <c r="E52" s="814"/>
      <c r="F52" s="814"/>
      <c r="G52" s="814"/>
      <c r="H52" s="814"/>
      <c r="I52" s="814"/>
      <c r="J52" s="814"/>
      <c r="K52" s="814"/>
      <c r="L52" s="815"/>
      <c r="M52" s="818"/>
      <c r="N52" s="819"/>
      <c r="O52" s="819"/>
      <c r="P52" s="819"/>
      <c r="Q52" s="820"/>
      <c r="R52" s="821"/>
      <c r="S52" s="821"/>
      <c r="T52" s="821"/>
      <c r="U52" s="821"/>
      <c r="V52" s="821"/>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813"/>
      <c r="D53" s="814"/>
      <c r="E53" s="814"/>
      <c r="F53" s="814"/>
      <c r="G53" s="814"/>
      <c r="H53" s="814"/>
      <c r="I53" s="814"/>
      <c r="J53" s="814"/>
      <c r="K53" s="814"/>
      <c r="L53" s="815"/>
      <c r="M53" s="818"/>
      <c r="N53" s="819"/>
      <c r="O53" s="819"/>
      <c r="P53" s="819"/>
      <c r="Q53" s="820"/>
      <c r="R53" s="821"/>
      <c r="S53" s="821"/>
      <c r="T53" s="821"/>
      <c r="U53" s="821"/>
      <c r="V53" s="821"/>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813"/>
      <c r="D54" s="814"/>
      <c r="E54" s="814"/>
      <c r="F54" s="814"/>
      <c r="G54" s="814"/>
      <c r="H54" s="814"/>
      <c r="I54" s="814"/>
      <c r="J54" s="814"/>
      <c r="K54" s="814"/>
      <c r="L54" s="815"/>
      <c r="M54" s="818"/>
      <c r="N54" s="819"/>
      <c r="O54" s="819"/>
      <c r="P54" s="819"/>
      <c r="Q54" s="820"/>
      <c r="R54" s="821"/>
      <c r="S54" s="821"/>
      <c r="T54" s="821"/>
      <c r="U54" s="821"/>
      <c r="V54" s="821"/>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813"/>
      <c r="D55" s="814"/>
      <c r="E55" s="814"/>
      <c r="F55" s="814"/>
      <c r="G55" s="814"/>
      <c r="H55" s="814"/>
      <c r="I55" s="814"/>
      <c r="J55" s="814"/>
      <c r="K55" s="814"/>
      <c r="L55" s="815"/>
      <c r="M55" s="818"/>
      <c r="N55" s="819"/>
      <c r="O55" s="819"/>
      <c r="P55" s="819"/>
      <c r="Q55" s="820"/>
      <c r="R55" s="821"/>
      <c r="S55" s="821"/>
      <c r="T55" s="821"/>
      <c r="U55" s="821"/>
      <c r="V55" s="821"/>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813"/>
      <c r="D56" s="814"/>
      <c r="E56" s="814"/>
      <c r="F56" s="814"/>
      <c r="G56" s="814"/>
      <c r="H56" s="814"/>
      <c r="I56" s="814"/>
      <c r="J56" s="814"/>
      <c r="K56" s="814"/>
      <c r="L56" s="815"/>
      <c r="M56" s="818"/>
      <c r="N56" s="819"/>
      <c r="O56" s="819"/>
      <c r="P56" s="819"/>
      <c r="Q56" s="820"/>
      <c r="R56" s="821"/>
      <c r="S56" s="821"/>
      <c r="T56" s="821"/>
      <c r="U56" s="821"/>
      <c r="V56" s="821"/>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813"/>
      <c r="D57" s="814"/>
      <c r="E57" s="814"/>
      <c r="F57" s="814"/>
      <c r="G57" s="814"/>
      <c r="H57" s="814"/>
      <c r="I57" s="814"/>
      <c r="J57" s="814"/>
      <c r="K57" s="814"/>
      <c r="L57" s="815"/>
      <c r="M57" s="818"/>
      <c r="N57" s="819"/>
      <c r="O57" s="819"/>
      <c r="P57" s="819"/>
      <c r="Q57" s="820"/>
      <c r="R57" s="821"/>
      <c r="S57" s="821"/>
      <c r="T57" s="821"/>
      <c r="U57" s="821"/>
      <c r="V57" s="821"/>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813"/>
      <c r="D58" s="814"/>
      <c r="E58" s="814"/>
      <c r="F58" s="814"/>
      <c r="G58" s="814"/>
      <c r="H58" s="814"/>
      <c r="I58" s="814"/>
      <c r="J58" s="814"/>
      <c r="K58" s="814"/>
      <c r="L58" s="815"/>
      <c r="M58" s="818"/>
      <c r="N58" s="819"/>
      <c r="O58" s="819"/>
      <c r="P58" s="819"/>
      <c r="Q58" s="820"/>
      <c r="R58" s="821"/>
      <c r="S58" s="821"/>
      <c r="T58" s="821"/>
      <c r="U58" s="821"/>
      <c r="V58" s="821"/>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813"/>
      <c r="D59" s="814"/>
      <c r="E59" s="814"/>
      <c r="F59" s="814"/>
      <c r="G59" s="814"/>
      <c r="H59" s="814"/>
      <c r="I59" s="814"/>
      <c r="J59" s="814"/>
      <c r="K59" s="814"/>
      <c r="L59" s="815"/>
      <c r="M59" s="818"/>
      <c r="N59" s="819"/>
      <c r="O59" s="819"/>
      <c r="P59" s="819"/>
      <c r="Q59" s="820"/>
      <c r="R59" s="821"/>
      <c r="S59" s="821"/>
      <c r="T59" s="821"/>
      <c r="U59" s="821"/>
      <c r="V59" s="821"/>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813"/>
      <c r="D60" s="814"/>
      <c r="E60" s="814"/>
      <c r="F60" s="814"/>
      <c r="G60" s="814"/>
      <c r="H60" s="814"/>
      <c r="I60" s="814"/>
      <c r="J60" s="814"/>
      <c r="K60" s="814"/>
      <c r="L60" s="815"/>
      <c r="M60" s="818"/>
      <c r="N60" s="819"/>
      <c r="O60" s="819"/>
      <c r="P60" s="819"/>
      <c r="Q60" s="820"/>
      <c r="R60" s="821"/>
      <c r="S60" s="821"/>
      <c r="T60" s="821"/>
      <c r="U60" s="821"/>
      <c r="V60" s="821"/>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813"/>
      <c r="D61" s="814"/>
      <c r="E61" s="814"/>
      <c r="F61" s="814"/>
      <c r="G61" s="814"/>
      <c r="H61" s="814"/>
      <c r="I61" s="814"/>
      <c r="J61" s="814"/>
      <c r="K61" s="814"/>
      <c r="L61" s="815"/>
      <c r="M61" s="818"/>
      <c r="N61" s="819"/>
      <c r="O61" s="819"/>
      <c r="P61" s="819"/>
      <c r="Q61" s="820"/>
      <c r="R61" s="821"/>
      <c r="S61" s="821"/>
      <c r="T61" s="821"/>
      <c r="U61" s="821"/>
      <c r="V61" s="821"/>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813"/>
      <c r="D62" s="814"/>
      <c r="E62" s="814"/>
      <c r="F62" s="814"/>
      <c r="G62" s="814"/>
      <c r="H62" s="814"/>
      <c r="I62" s="814"/>
      <c r="J62" s="814"/>
      <c r="K62" s="814"/>
      <c r="L62" s="815"/>
      <c r="M62" s="818"/>
      <c r="N62" s="819"/>
      <c r="O62" s="819"/>
      <c r="P62" s="819"/>
      <c r="Q62" s="820"/>
      <c r="R62" s="821"/>
      <c r="S62" s="821"/>
      <c r="T62" s="821"/>
      <c r="U62" s="821"/>
      <c r="V62" s="821"/>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813"/>
      <c r="D63" s="814"/>
      <c r="E63" s="814"/>
      <c r="F63" s="814"/>
      <c r="G63" s="814"/>
      <c r="H63" s="814"/>
      <c r="I63" s="814"/>
      <c r="J63" s="814"/>
      <c r="K63" s="814"/>
      <c r="L63" s="815"/>
      <c r="M63" s="818"/>
      <c r="N63" s="819"/>
      <c r="O63" s="819"/>
      <c r="P63" s="819"/>
      <c r="Q63" s="820"/>
      <c r="R63" s="821"/>
      <c r="S63" s="821"/>
      <c r="T63" s="821"/>
      <c r="U63" s="821"/>
      <c r="V63" s="821"/>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813"/>
      <c r="D64" s="814"/>
      <c r="E64" s="814"/>
      <c r="F64" s="814"/>
      <c r="G64" s="814"/>
      <c r="H64" s="814"/>
      <c r="I64" s="814"/>
      <c r="J64" s="814"/>
      <c r="K64" s="814"/>
      <c r="L64" s="815"/>
      <c r="M64" s="818"/>
      <c r="N64" s="819"/>
      <c r="O64" s="819"/>
      <c r="P64" s="819"/>
      <c r="Q64" s="820"/>
      <c r="R64" s="821"/>
      <c r="S64" s="821"/>
      <c r="T64" s="821"/>
      <c r="U64" s="821"/>
      <c r="V64" s="821"/>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813"/>
      <c r="D65" s="814"/>
      <c r="E65" s="814"/>
      <c r="F65" s="814"/>
      <c r="G65" s="814"/>
      <c r="H65" s="814"/>
      <c r="I65" s="814"/>
      <c r="J65" s="814"/>
      <c r="K65" s="814"/>
      <c r="L65" s="815"/>
      <c r="M65" s="818"/>
      <c r="N65" s="819"/>
      <c r="O65" s="819"/>
      <c r="P65" s="819"/>
      <c r="Q65" s="820"/>
      <c r="R65" s="821"/>
      <c r="S65" s="821"/>
      <c r="T65" s="821"/>
      <c r="U65" s="821"/>
      <c r="V65" s="821"/>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813"/>
      <c r="D66" s="814"/>
      <c r="E66" s="814"/>
      <c r="F66" s="814"/>
      <c r="G66" s="814"/>
      <c r="H66" s="814"/>
      <c r="I66" s="814"/>
      <c r="J66" s="814"/>
      <c r="K66" s="814"/>
      <c r="L66" s="815"/>
      <c r="M66" s="818"/>
      <c r="N66" s="819"/>
      <c r="O66" s="819"/>
      <c r="P66" s="819"/>
      <c r="Q66" s="820"/>
      <c r="R66" s="821"/>
      <c r="S66" s="821"/>
      <c r="T66" s="821"/>
      <c r="U66" s="821"/>
      <c r="V66" s="821"/>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813"/>
      <c r="D67" s="814"/>
      <c r="E67" s="814"/>
      <c r="F67" s="814"/>
      <c r="G67" s="814"/>
      <c r="H67" s="814"/>
      <c r="I67" s="814"/>
      <c r="J67" s="814"/>
      <c r="K67" s="814"/>
      <c r="L67" s="815"/>
      <c r="M67" s="818"/>
      <c r="N67" s="819"/>
      <c r="O67" s="819"/>
      <c r="P67" s="819"/>
      <c r="Q67" s="820"/>
      <c r="R67" s="821"/>
      <c r="S67" s="821"/>
      <c r="T67" s="821"/>
      <c r="U67" s="821"/>
      <c r="V67" s="821"/>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813"/>
      <c r="D68" s="814"/>
      <c r="E68" s="814"/>
      <c r="F68" s="814"/>
      <c r="G68" s="814"/>
      <c r="H68" s="814"/>
      <c r="I68" s="814"/>
      <c r="J68" s="814"/>
      <c r="K68" s="814"/>
      <c r="L68" s="815"/>
      <c r="M68" s="818"/>
      <c r="N68" s="819"/>
      <c r="O68" s="819"/>
      <c r="P68" s="819"/>
      <c r="Q68" s="820"/>
      <c r="R68" s="821"/>
      <c r="S68" s="821"/>
      <c r="T68" s="821"/>
      <c r="U68" s="821"/>
      <c r="V68" s="821"/>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813"/>
      <c r="D69" s="814"/>
      <c r="E69" s="814"/>
      <c r="F69" s="814"/>
      <c r="G69" s="814"/>
      <c r="H69" s="814"/>
      <c r="I69" s="814"/>
      <c r="J69" s="814"/>
      <c r="K69" s="814"/>
      <c r="L69" s="815"/>
      <c r="M69" s="818"/>
      <c r="N69" s="819"/>
      <c r="O69" s="819"/>
      <c r="P69" s="819"/>
      <c r="Q69" s="820"/>
      <c r="R69" s="821"/>
      <c r="S69" s="821"/>
      <c r="T69" s="821"/>
      <c r="U69" s="821"/>
      <c r="V69" s="821"/>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813"/>
      <c r="D70" s="814"/>
      <c r="E70" s="814"/>
      <c r="F70" s="814"/>
      <c r="G70" s="814"/>
      <c r="H70" s="814"/>
      <c r="I70" s="814"/>
      <c r="J70" s="814"/>
      <c r="K70" s="814"/>
      <c r="L70" s="815"/>
      <c r="M70" s="818"/>
      <c r="N70" s="819"/>
      <c r="O70" s="819"/>
      <c r="P70" s="819"/>
      <c r="Q70" s="820"/>
      <c r="R70" s="821"/>
      <c r="S70" s="821"/>
      <c r="T70" s="821"/>
      <c r="U70" s="821"/>
      <c r="V70" s="821"/>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813"/>
      <c r="D71" s="814"/>
      <c r="E71" s="814"/>
      <c r="F71" s="814"/>
      <c r="G71" s="814"/>
      <c r="H71" s="814"/>
      <c r="I71" s="814"/>
      <c r="J71" s="814"/>
      <c r="K71" s="814"/>
      <c r="L71" s="815"/>
      <c r="M71" s="818"/>
      <c r="N71" s="819"/>
      <c r="O71" s="819"/>
      <c r="P71" s="819"/>
      <c r="Q71" s="820"/>
      <c r="R71" s="821"/>
      <c r="S71" s="821"/>
      <c r="T71" s="821"/>
      <c r="U71" s="821"/>
      <c r="V71" s="821"/>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813"/>
      <c r="D72" s="814"/>
      <c r="E72" s="814"/>
      <c r="F72" s="814"/>
      <c r="G72" s="814"/>
      <c r="H72" s="814"/>
      <c r="I72" s="814"/>
      <c r="J72" s="814"/>
      <c r="K72" s="814"/>
      <c r="L72" s="815"/>
      <c r="M72" s="818"/>
      <c r="N72" s="819"/>
      <c r="O72" s="819"/>
      <c r="P72" s="819"/>
      <c r="Q72" s="820"/>
      <c r="R72" s="821"/>
      <c r="S72" s="821"/>
      <c r="T72" s="821"/>
      <c r="U72" s="821"/>
      <c r="V72" s="821"/>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813"/>
      <c r="D73" s="814"/>
      <c r="E73" s="814"/>
      <c r="F73" s="814"/>
      <c r="G73" s="814"/>
      <c r="H73" s="814"/>
      <c r="I73" s="814"/>
      <c r="J73" s="814"/>
      <c r="K73" s="814"/>
      <c r="L73" s="815"/>
      <c r="M73" s="818"/>
      <c r="N73" s="819"/>
      <c r="O73" s="819"/>
      <c r="P73" s="819"/>
      <c r="Q73" s="820"/>
      <c r="R73" s="821"/>
      <c r="S73" s="821"/>
      <c r="T73" s="821"/>
      <c r="U73" s="821"/>
      <c r="V73" s="821"/>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813"/>
      <c r="D74" s="814"/>
      <c r="E74" s="814"/>
      <c r="F74" s="814"/>
      <c r="G74" s="814"/>
      <c r="H74" s="814"/>
      <c r="I74" s="814"/>
      <c r="J74" s="814"/>
      <c r="K74" s="814"/>
      <c r="L74" s="815"/>
      <c r="M74" s="818"/>
      <c r="N74" s="819"/>
      <c r="O74" s="819"/>
      <c r="P74" s="819"/>
      <c r="Q74" s="820"/>
      <c r="R74" s="821"/>
      <c r="S74" s="821"/>
      <c r="T74" s="821"/>
      <c r="U74" s="821"/>
      <c r="V74" s="821"/>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813"/>
      <c r="D75" s="814"/>
      <c r="E75" s="814"/>
      <c r="F75" s="814"/>
      <c r="G75" s="814"/>
      <c r="H75" s="814"/>
      <c r="I75" s="814"/>
      <c r="J75" s="814"/>
      <c r="K75" s="814"/>
      <c r="L75" s="815"/>
      <c r="M75" s="818"/>
      <c r="N75" s="819"/>
      <c r="O75" s="819"/>
      <c r="P75" s="819"/>
      <c r="Q75" s="820"/>
      <c r="R75" s="821"/>
      <c r="S75" s="821"/>
      <c r="T75" s="821"/>
      <c r="U75" s="821"/>
      <c r="V75" s="821"/>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813"/>
      <c r="D76" s="814"/>
      <c r="E76" s="814"/>
      <c r="F76" s="814"/>
      <c r="G76" s="814"/>
      <c r="H76" s="814"/>
      <c r="I76" s="814"/>
      <c r="J76" s="814"/>
      <c r="K76" s="814"/>
      <c r="L76" s="815"/>
      <c r="M76" s="818"/>
      <c r="N76" s="819"/>
      <c r="O76" s="819"/>
      <c r="P76" s="819"/>
      <c r="Q76" s="820"/>
      <c r="R76" s="821"/>
      <c r="S76" s="821"/>
      <c r="T76" s="821"/>
      <c r="U76" s="821"/>
      <c r="V76" s="821"/>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813"/>
      <c r="D77" s="814"/>
      <c r="E77" s="814"/>
      <c r="F77" s="814"/>
      <c r="G77" s="814"/>
      <c r="H77" s="814"/>
      <c r="I77" s="814"/>
      <c r="J77" s="814"/>
      <c r="K77" s="814"/>
      <c r="L77" s="815"/>
      <c r="M77" s="818"/>
      <c r="N77" s="819"/>
      <c r="O77" s="819"/>
      <c r="P77" s="819"/>
      <c r="Q77" s="820"/>
      <c r="R77" s="821"/>
      <c r="S77" s="821"/>
      <c r="T77" s="821"/>
      <c r="U77" s="821"/>
      <c r="V77" s="821"/>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813"/>
      <c r="D78" s="814"/>
      <c r="E78" s="814"/>
      <c r="F78" s="814"/>
      <c r="G78" s="814"/>
      <c r="H78" s="814"/>
      <c r="I78" s="814"/>
      <c r="J78" s="814"/>
      <c r="K78" s="814"/>
      <c r="L78" s="815"/>
      <c r="M78" s="818"/>
      <c r="N78" s="819"/>
      <c r="O78" s="819"/>
      <c r="P78" s="819"/>
      <c r="Q78" s="820"/>
      <c r="R78" s="821"/>
      <c r="S78" s="821"/>
      <c r="T78" s="821"/>
      <c r="U78" s="821"/>
      <c r="V78" s="821"/>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813"/>
      <c r="D79" s="814"/>
      <c r="E79" s="814"/>
      <c r="F79" s="814"/>
      <c r="G79" s="814"/>
      <c r="H79" s="814"/>
      <c r="I79" s="814"/>
      <c r="J79" s="814"/>
      <c r="K79" s="814"/>
      <c r="L79" s="815"/>
      <c r="M79" s="818"/>
      <c r="N79" s="819"/>
      <c r="O79" s="819"/>
      <c r="P79" s="819"/>
      <c r="Q79" s="820"/>
      <c r="R79" s="821"/>
      <c r="S79" s="821"/>
      <c r="T79" s="821"/>
      <c r="U79" s="821"/>
      <c r="V79" s="821"/>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813"/>
      <c r="D80" s="814"/>
      <c r="E80" s="814"/>
      <c r="F80" s="814"/>
      <c r="G80" s="814"/>
      <c r="H80" s="814"/>
      <c r="I80" s="814"/>
      <c r="J80" s="814"/>
      <c r="K80" s="814"/>
      <c r="L80" s="815"/>
      <c r="M80" s="818"/>
      <c r="N80" s="819"/>
      <c r="O80" s="819"/>
      <c r="P80" s="819"/>
      <c r="Q80" s="820"/>
      <c r="R80" s="821"/>
      <c r="S80" s="821"/>
      <c r="T80" s="821"/>
      <c r="U80" s="821"/>
      <c r="V80" s="821"/>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813"/>
      <c r="D81" s="814"/>
      <c r="E81" s="814"/>
      <c r="F81" s="814"/>
      <c r="G81" s="814"/>
      <c r="H81" s="814"/>
      <c r="I81" s="814"/>
      <c r="J81" s="814"/>
      <c r="K81" s="814"/>
      <c r="L81" s="815"/>
      <c r="M81" s="818"/>
      <c r="N81" s="819"/>
      <c r="O81" s="819"/>
      <c r="P81" s="819"/>
      <c r="Q81" s="820"/>
      <c r="R81" s="821"/>
      <c r="S81" s="821"/>
      <c r="T81" s="821"/>
      <c r="U81" s="821"/>
      <c r="V81" s="821"/>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813"/>
      <c r="D82" s="814"/>
      <c r="E82" s="814"/>
      <c r="F82" s="814"/>
      <c r="G82" s="814"/>
      <c r="H82" s="814"/>
      <c r="I82" s="814"/>
      <c r="J82" s="814"/>
      <c r="K82" s="814"/>
      <c r="L82" s="815"/>
      <c r="M82" s="818"/>
      <c r="N82" s="819"/>
      <c r="O82" s="819"/>
      <c r="P82" s="819"/>
      <c r="Q82" s="820"/>
      <c r="R82" s="821"/>
      <c r="S82" s="821"/>
      <c r="T82" s="821"/>
      <c r="U82" s="821"/>
      <c r="V82" s="821"/>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813"/>
      <c r="D83" s="814"/>
      <c r="E83" s="814"/>
      <c r="F83" s="814"/>
      <c r="G83" s="814"/>
      <c r="H83" s="814"/>
      <c r="I83" s="814"/>
      <c r="J83" s="814"/>
      <c r="K83" s="814"/>
      <c r="L83" s="815"/>
      <c r="M83" s="818"/>
      <c r="N83" s="819"/>
      <c r="O83" s="819"/>
      <c r="P83" s="819"/>
      <c r="Q83" s="820"/>
      <c r="R83" s="821"/>
      <c r="S83" s="821"/>
      <c r="T83" s="821"/>
      <c r="U83" s="821"/>
      <c r="V83" s="821"/>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813"/>
      <c r="D84" s="814"/>
      <c r="E84" s="814"/>
      <c r="F84" s="814"/>
      <c r="G84" s="814"/>
      <c r="H84" s="814"/>
      <c r="I84" s="814"/>
      <c r="J84" s="814"/>
      <c r="K84" s="814"/>
      <c r="L84" s="815"/>
      <c r="M84" s="818"/>
      <c r="N84" s="819"/>
      <c r="O84" s="819"/>
      <c r="P84" s="819"/>
      <c r="Q84" s="820"/>
      <c r="R84" s="821"/>
      <c r="S84" s="821"/>
      <c r="T84" s="821"/>
      <c r="U84" s="821"/>
      <c r="V84" s="821"/>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813"/>
      <c r="D85" s="814"/>
      <c r="E85" s="814"/>
      <c r="F85" s="814"/>
      <c r="G85" s="814"/>
      <c r="H85" s="814"/>
      <c r="I85" s="814"/>
      <c r="J85" s="814"/>
      <c r="K85" s="814"/>
      <c r="L85" s="815"/>
      <c r="M85" s="818"/>
      <c r="N85" s="819"/>
      <c r="O85" s="819"/>
      <c r="P85" s="819"/>
      <c r="Q85" s="820"/>
      <c r="R85" s="821"/>
      <c r="S85" s="821"/>
      <c r="T85" s="821"/>
      <c r="U85" s="821"/>
      <c r="V85" s="821"/>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813"/>
      <c r="D86" s="814"/>
      <c r="E86" s="814"/>
      <c r="F86" s="814"/>
      <c r="G86" s="814"/>
      <c r="H86" s="814"/>
      <c r="I86" s="814"/>
      <c r="J86" s="814"/>
      <c r="K86" s="814"/>
      <c r="L86" s="815"/>
      <c r="M86" s="818"/>
      <c r="N86" s="819"/>
      <c r="O86" s="819"/>
      <c r="P86" s="819"/>
      <c r="Q86" s="820"/>
      <c r="R86" s="821"/>
      <c r="S86" s="821"/>
      <c r="T86" s="821"/>
      <c r="U86" s="821"/>
      <c r="V86" s="821"/>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813"/>
      <c r="D87" s="814"/>
      <c r="E87" s="814"/>
      <c r="F87" s="814"/>
      <c r="G87" s="814"/>
      <c r="H87" s="814"/>
      <c r="I87" s="814"/>
      <c r="J87" s="814"/>
      <c r="K87" s="814"/>
      <c r="L87" s="815"/>
      <c r="M87" s="818"/>
      <c r="N87" s="819"/>
      <c r="O87" s="819"/>
      <c r="P87" s="819"/>
      <c r="Q87" s="820"/>
      <c r="R87" s="821"/>
      <c r="S87" s="821"/>
      <c r="T87" s="821"/>
      <c r="U87" s="821"/>
      <c r="V87" s="821"/>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813"/>
      <c r="D88" s="814"/>
      <c r="E88" s="814"/>
      <c r="F88" s="814"/>
      <c r="G88" s="814"/>
      <c r="H88" s="814"/>
      <c r="I88" s="814"/>
      <c r="J88" s="814"/>
      <c r="K88" s="814"/>
      <c r="L88" s="815"/>
      <c r="M88" s="818"/>
      <c r="N88" s="819"/>
      <c r="O88" s="819"/>
      <c r="P88" s="819"/>
      <c r="Q88" s="820"/>
      <c r="R88" s="821"/>
      <c r="S88" s="821"/>
      <c r="T88" s="821"/>
      <c r="U88" s="821"/>
      <c r="V88" s="821"/>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813"/>
      <c r="D89" s="814"/>
      <c r="E89" s="814"/>
      <c r="F89" s="814"/>
      <c r="G89" s="814"/>
      <c r="H89" s="814"/>
      <c r="I89" s="814"/>
      <c r="J89" s="814"/>
      <c r="K89" s="814"/>
      <c r="L89" s="815"/>
      <c r="M89" s="818"/>
      <c r="N89" s="819"/>
      <c r="O89" s="819"/>
      <c r="P89" s="819"/>
      <c r="Q89" s="820"/>
      <c r="R89" s="821"/>
      <c r="S89" s="821"/>
      <c r="T89" s="821"/>
      <c r="U89" s="821"/>
      <c r="V89" s="821"/>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813"/>
      <c r="D90" s="814"/>
      <c r="E90" s="814"/>
      <c r="F90" s="814"/>
      <c r="G90" s="814"/>
      <c r="H90" s="814"/>
      <c r="I90" s="814"/>
      <c r="J90" s="814"/>
      <c r="K90" s="814"/>
      <c r="L90" s="815"/>
      <c r="M90" s="818"/>
      <c r="N90" s="819"/>
      <c r="O90" s="819"/>
      <c r="P90" s="819"/>
      <c r="Q90" s="820"/>
      <c r="R90" s="821"/>
      <c r="S90" s="821"/>
      <c r="T90" s="821"/>
      <c r="U90" s="821"/>
      <c r="V90" s="821"/>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813"/>
      <c r="D91" s="814"/>
      <c r="E91" s="814"/>
      <c r="F91" s="814"/>
      <c r="G91" s="814"/>
      <c r="H91" s="814"/>
      <c r="I91" s="814"/>
      <c r="J91" s="814"/>
      <c r="K91" s="814"/>
      <c r="L91" s="815"/>
      <c r="M91" s="818"/>
      <c r="N91" s="819"/>
      <c r="O91" s="819"/>
      <c r="P91" s="819"/>
      <c r="Q91" s="820"/>
      <c r="R91" s="821"/>
      <c r="S91" s="821"/>
      <c r="T91" s="821"/>
      <c r="U91" s="821"/>
      <c r="V91" s="821"/>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813"/>
      <c r="D92" s="814"/>
      <c r="E92" s="814"/>
      <c r="F92" s="814"/>
      <c r="G92" s="814"/>
      <c r="H92" s="814"/>
      <c r="I92" s="814"/>
      <c r="J92" s="814"/>
      <c r="K92" s="814"/>
      <c r="L92" s="815"/>
      <c r="M92" s="818"/>
      <c r="N92" s="819"/>
      <c r="O92" s="819"/>
      <c r="P92" s="819"/>
      <c r="Q92" s="820"/>
      <c r="R92" s="821"/>
      <c r="S92" s="821"/>
      <c r="T92" s="821"/>
      <c r="U92" s="821"/>
      <c r="V92" s="821"/>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813"/>
      <c r="D93" s="814"/>
      <c r="E93" s="814"/>
      <c r="F93" s="814"/>
      <c r="G93" s="814"/>
      <c r="H93" s="814"/>
      <c r="I93" s="814"/>
      <c r="J93" s="814"/>
      <c r="K93" s="814"/>
      <c r="L93" s="815"/>
      <c r="M93" s="818"/>
      <c r="N93" s="819"/>
      <c r="O93" s="819"/>
      <c r="P93" s="819"/>
      <c r="Q93" s="820"/>
      <c r="R93" s="821"/>
      <c r="S93" s="821"/>
      <c r="T93" s="821"/>
      <c r="U93" s="821"/>
      <c r="V93" s="821"/>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813"/>
      <c r="D94" s="814"/>
      <c r="E94" s="814"/>
      <c r="F94" s="814"/>
      <c r="G94" s="814"/>
      <c r="H94" s="814"/>
      <c r="I94" s="814"/>
      <c r="J94" s="814"/>
      <c r="K94" s="814"/>
      <c r="L94" s="815"/>
      <c r="M94" s="818"/>
      <c r="N94" s="819"/>
      <c r="O94" s="819"/>
      <c r="P94" s="819"/>
      <c r="Q94" s="820"/>
      <c r="R94" s="821"/>
      <c r="S94" s="821"/>
      <c r="T94" s="821"/>
      <c r="U94" s="821"/>
      <c r="V94" s="821"/>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813"/>
      <c r="D95" s="814"/>
      <c r="E95" s="814"/>
      <c r="F95" s="814"/>
      <c r="G95" s="814"/>
      <c r="H95" s="814"/>
      <c r="I95" s="814"/>
      <c r="J95" s="814"/>
      <c r="K95" s="814"/>
      <c r="L95" s="815"/>
      <c r="M95" s="818"/>
      <c r="N95" s="819"/>
      <c r="O95" s="819"/>
      <c r="P95" s="819"/>
      <c r="Q95" s="820"/>
      <c r="R95" s="821"/>
      <c r="S95" s="821"/>
      <c r="T95" s="821"/>
      <c r="U95" s="821"/>
      <c r="V95" s="821"/>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813"/>
      <c r="D96" s="814"/>
      <c r="E96" s="814"/>
      <c r="F96" s="814"/>
      <c r="G96" s="814"/>
      <c r="H96" s="814"/>
      <c r="I96" s="814"/>
      <c r="J96" s="814"/>
      <c r="K96" s="814"/>
      <c r="L96" s="815"/>
      <c r="M96" s="818"/>
      <c r="N96" s="819"/>
      <c r="O96" s="819"/>
      <c r="P96" s="819"/>
      <c r="Q96" s="820"/>
      <c r="R96" s="821"/>
      <c r="S96" s="821"/>
      <c r="T96" s="821"/>
      <c r="U96" s="821"/>
      <c r="V96" s="821"/>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813"/>
      <c r="D97" s="814"/>
      <c r="E97" s="814"/>
      <c r="F97" s="814"/>
      <c r="G97" s="814"/>
      <c r="H97" s="814"/>
      <c r="I97" s="814"/>
      <c r="J97" s="814"/>
      <c r="K97" s="814"/>
      <c r="L97" s="815"/>
      <c r="M97" s="818"/>
      <c r="N97" s="819"/>
      <c r="O97" s="819"/>
      <c r="P97" s="819"/>
      <c r="Q97" s="820"/>
      <c r="R97" s="821"/>
      <c r="S97" s="821"/>
      <c r="T97" s="821"/>
      <c r="U97" s="821"/>
      <c r="V97" s="821"/>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813"/>
      <c r="D98" s="814"/>
      <c r="E98" s="814"/>
      <c r="F98" s="814"/>
      <c r="G98" s="814"/>
      <c r="H98" s="814"/>
      <c r="I98" s="814"/>
      <c r="J98" s="814"/>
      <c r="K98" s="814"/>
      <c r="L98" s="815"/>
      <c r="M98" s="818"/>
      <c r="N98" s="819"/>
      <c r="O98" s="819"/>
      <c r="P98" s="819"/>
      <c r="Q98" s="820"/>
      <c r="R98" s="821"/>
      <c r="S98" s="821"/>
      <c r="T98" s="821"/>
      <c r="U98" s="821"/>
      <c r="V98" s="821"/>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813"/>
      <c r="D99" s="814"/>
      <c r="E99" s="814"/>
      <c r="F99" s="814"/>
      <c r="G99" s="814"/>
      <c r="H99" s="814"/>
      <c r="I99" s="814"/>
      <c r="J99" s="814"/>
      <c r="K99" s="814"/>
      <c r="L99" s="815"/>
      <c r="M99" s="818"/>
      <c r="N99" s="819"/>
      <c r="O99" s="819"/>
      <c r="P99" s="819"/>
      <c r="Q99" s="820"/>
      <c r="R99" s="821"/>
      <c r="S99" s="821"/>
      <c r="T99" s="821"/>
      <c r="U99" s="821"/>
      <c r="V99" s="821"/>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813"/>
      <c r="D100" s="814"/>
      <c r="E100" s="814"/>
      <c r="F100" s="814"/>
      <c r="G100" s="814"/>
      <c r="H100" s="814"/>
      <c r="I100" s="814"/>
      <c r="J100" s="814"/>
      <c r="K100" s="814"/>
      <c r="L100" s="815"/>
      <c r="M100" s="818"/>
      <c r="N100" s="819"/>
      <c r="O100" s="819"/>
      <c r="P100" s="819"/>
      <c r="Q100" s="820"/>
      <c r="R100" s="821"/>
      <c r="S100" s="821"/>
      <c r="T100" s="821"/>
      <c r="U100" s="821"/>
      <c r="V100" s="821"/>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813"/>
      <c r="D101" s="814"/>
      <c r="E101" s="814"/>
      <c r="F101" s="814"/>
      <c r="G101" s="814"/>
      <c r="H101" s="814"/>
      <c r="I101" s="814"/>
      <c r="J101" s="814"/>
      <c r="K101" s="814"/>
      <c r="L101" s="815"/>
      <c r="M101" s="818"/>
      <c r="N101" s="819"/>
      <c r="O101" s="819"/>
      <c r="P101" s="819"/>
      <c r="Q101" s="820"/>
      <c r="R101" s="821"/>
      <c r="S101" s="821"/>
      <c r="T101" s="821"/>
      <c r="U101" s="821"/>
      <c r="V101" s="821"/>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813"/>
      <c r="D102" s="814"/>
      <c r="E102" s="814"/>
      <c r="F102" s="814"/>
      <c r="G102" s="814"/>
      <c r="H102" s="814"/>
      <c r="I102" s="814"/>
      <c r="J102" s="814"/>
      <c r="K102" s="814"/>
      <c r="L102" s="815"/>
      <c r="M102" s="818"/>
      <c r="N102" s="819"/>
      <c r="O102" s="819"/>
      <c r="P102" s="819"/>
      <c r="Q102" s="820"/>
      <c r="R102" s="821"/>
      <c r="S102" s="821"/>
      <c r="T102" s="821"/>
      <c r="U102" s="821"/>
      <c r="V102" s="821"/>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813"/>
      <c r="D103" s="814"/>
      <c r="E103" s="814"/>
      <c r="F103" s="814"/>
      <c r="G103" s="814"/>
      <c r="H103" s="814"/>
      <c r="I103" s="814"/>
      <c r="J103" s="814"/>
      <c r="K103" s="814"/>
      <c r="L103" s="815"/>
      <c r="M103" s="818"/>
      <c r="N103" s="819"/>
      <c r="O103" s="819"/>
      <c r="P103" s="819"/>
      <c r="Q103" s="820"/>
      <c r="R103" s="821"/>
      <c r="S103" s="821"/>
      <c r="T103" s="821"/>
      <c r="U103" s="821"/>
      <c r="V103" s="821"/>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813"/>
      <c r="D104" s="814"/>
      <c r="E104" s="814"/>
      <c r="F104" s="814"/>
      <c r="G104" s="814"/>
      <c r="H104" s="814"/>
      <c r="I104" s="814"/>
      <c r="J104" s="814"/>
      <c r="K104" s="814"/>
      <c r="L104" s="815"/>
      <c r="M104" s="818"/>
      <c r="N104" s="819"/>
      <c r="O104" s="819"/>
      <c r="P104" s="819"/>
      <c r="Q104" s="820"/>
      <c r="R104" s="821"/>
      <c r="S104" s="821"/>
      <c r="T104" s="821"/>
      <c r="U104" s="821"/>
      <c r="V104" s="821"/>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813"/>
      <c r="D105" s="814"/>
      <c r="E105" s="814"/>
      <c r="F105" s="814"/>
      <c r="G105" s="814"/>
      <c r="H105" s="814"/>
      <c r="I105" s="814"/>
      <c r="J105" s="814"/>
      <c r="K105" s="814"/>
      <c r="L105" s="815"/>
      <c r="M105" s="818"/>
      <c r="N105" s="819"/>
      <c r="O105" s="819"/>
      <c r="P105" s="819"/>
      <c r="Q105" s="820"/>
      <c r="R105" s="821"/>
      <c r="S105" s="821"/>
      <c r="T105" s="821"/>
      <c r="U105" s="821"/>
      <c r="V105" s="821"/>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813"/>
      <c r="D106" s="814"/>
      <c r="E106" s="814"/>
      <c r="F106" s="814"/>
      <c r="G106" s="814"/>
      <c r="H106" s="814"/>
      <c r="I106" s="814"/>
      <c r="J106" s="814"/>
      <c r="K106" s="814"/>
      <c r="L106" s="815"/>
      <c r="M106" s="818"/>
      <c r="N106" s="819"/>
      <c r="O106" s="819"/>
      <c r="P106" s="819"/>
      <c r="Q106" s="820"/>
      <c r="R106" s="821"/>
      <c r="S106" s="821"/>
      <c r="T106" s="821"/>
      <c r="U106" s="821"/>
      <c r="V106" s="821"/>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813"/>
      <c r="D107" s="814"/>
      <c r="E107" s="814"/>
      <c r="F107" s="814"/>
      <c r="G107" s="814"/>
      <c r="H107" s="814"/>
      <c r="I107" s="814"/>
      <c r="J107" s="814"/>
      <c r="K107" s="814"/>
      <c r="L107" s="815"/>
      <c r="M107" s="818"/>
      <c r="N107" s="819"/>
      <c r="O107" s="819"/>
      <c r="P107" s="819"/>
      <c r="Q107" s="820"/>
      <c r="R107" s="821"/>
      <c r="S107" s="821"/>
      <c r="T107" s="821"/>
      <c r="U107" s="821"/>
      <c r="V107" s="821"/>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813"/>
      <c r="D108" s="814"/>
      <c r="E108" s="814"/>
      <c r="F108" s="814"/>
      <c r="G108" s="814"/>
      <c r="H108" s="814"/>
      <c r="I108" s="814"/>
      <c r="J108" s="814"/>
      <c r="K108" s="814"/>
      <c r="L108" s="815"/>
      <c r="M108" s="818"/>
      <c r="N108" s="819"/>
      <c r="O108" s="819"/>
      <c r="P108" s="819"/>
      <c r="Q108" s="820"/>
      <c r="R108" s="821"/>
      <c r="S108" s="821"/>
      <c r="T108" s="821"/>
      <c r="U108" s="821"/>
      <c r="V108" s="821"/>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813"/>
      <c r="D109" s="814"/>
      <c r="E109" s="814"/>
      <c r="F109" s="814"/>
      <c r="G109" s="814"/>
      <c r="H109" s="814"/>
      <c r="I109" s="814"/>
      <c r="J109" s="814"/>
      <c r="K109" s="814"/>
      <c r="L109" s="815"/>
      <c r="M109" s="818"/>
      <c r="N109" s="819"/>
      <c r="O109" s="819"/>
      <c r="P109" s="819"/>
      <c r="Q109" s="820"/>
      <c r="R109" s="821"/>
      <c r="S109" s="821"/>
      <c r="T109" s="821"/>
      <c r="U109" s="821"/>
      <c r="V109" s="821"/>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813"/>
      <c r="D110" s="814"/>
      <c r="E110" s="814"/>
      <c r="F110" s="814"/>
      <c r="G110" s="814"/>
      <c r="H110" s="814"/>
      <c r="I110" s="814"/>
      <c r="J110" s="814"/>
      <c r="K110" s="814"/>
      <c r="L110" s="815"/>
      <c r="M110" s="818"/>
      <c r="N110" s="819"/>
      <c r="O110" s="819"/>
      <c r="P110" s="819"/>
      <c r="Q110" s="820"/>
      <c r="R110" s="821"/>
      <c r="S110" s="821"/>
      <c r="T110" s="821"/>
      <c r="U110" s="821"/>
      <c r="V110" s="821"/>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813"/>
      <c r="D111" s="814"/>
      <c r="E111" s="814"/>
      <c r="F111" s="814"/>
      <c r="G111" s="814"/>
      <c r="H111" s="814"/>
      <c r="I111" s="814"/>
      <c r="J111" s="814"/>
      <c r="K111" s="814"/>
      <c r="L111" s="815"/>
      <c r="M111" s="818"/>
      <c r="N111" s="819"/>
      <c r="O111" s="819"/>
      <c r="P111" s="819"/>
      <c r="Q111" s="820"/>
      <c r="R111" s="821"/>
      <c r="S111" s="821"/>
      <c r="T111" s="821"/>
      <c r="U111" s="821"/>
      <c r="V111" s="821"/>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813"/>
      <c r="D112" s="814"/>
      <c r="E112" s="814"/>
      <c r="F112" s="814"/>
      <c r="G112" s="814"/>
      <c r="H112" s="814"/>
      <c r="I112" s="814"/>
      <c r="J112" s="814"/>
      <c r="K112" s="814"/>
      <c r="L112" s="815"/>
      <c r="M112" s="818"/>
      <c r="N112" s="819"/>
      <c r="O112" s="819"/>
      <c r="P112" s="819"/>
      <c r="Q112" s="820"/>
      <c r="R112" s="821"/>
      <c r="S112" s="821"/>
      <c r="T112" s="821"/>
      <c r="U112" s="821"/>
      <c r="V112" s="821"/>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813"/>
      <c r="D113" s="814"/>
      <c r="E113" s="814"/>
      <c r="F113" s="814"/>
      <c r="G113" s="814"/>
      <c r="H113" s="814"/>
      <c r="I113" s="814"/>
      <c r="J113" s="814"/>
      <c r="K113" s="814"/>
      <c r="L113" s="815"/>
      <c r="M113" s="818"/>
      <c r="N113" s="819"/>
      <c r="O113" s="819"/>
      <c r="P113" s="819"/>
      <c r="Q113" s="820"/>
      <c r="R113" s="821"/>
      <c r="S113" s="821"/>
      <c r="T113" s="821"/>
      <c r="U113" s="821"/>
      <c r="V113" s="821"/>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813"/>
      <c r="D114" s="814"/>
      <c r="E114" s="814"/>
      <c r="F114" s="814"/>
      <c r="G114" s="814"/>
      <c r="H114" s="814"/>
      <c r="I114" s="814"/>
      <c r="J114" s="814"/>
      <c r="K114" s="814"/>
      <c r="L114" s="815"/>
      <c r="M114" s="818"/>
      <c r="N114" s="819"/>
      <c r="O114" s="819"/>
      <c r="P114" s="819"/>
      <c r="Q114" s="820"/>
      <c r="R114" s="821"/>
      <c r="S114" s="821"/>
      <c r="T114" s="821"/>
      <c r="U114" s="821"/>
      <c r="V114" s="821"/>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813"/>
      <c r="D115" s="814"/>
      <c r="E115" s="814"/>
      <c r="F115" s="814"/>
      <c r="G115" s="814"/>
      <c r="H115" s="814"/>
      <c r="I115" s="814"/>
      <c r="J115" s="814"/>
      <c r="K115" s="814"/>
      <c r="L115" s="815"/>
      <c r="M115" s="818"/>
      <c r="N115" s="819"/>
      <c r="O115" s="819"/>
      <c r="P115" s="819"/>
      <c r="Q115" s="820"/>
      <c r="R115" s="821"/>
      <c r="S115" s="821"/>
      <c r="T115" s="821"/>
      <c r="U115" s="821"/>
      <c r="V115" s="821"/>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813"/>
      <c r="D116" s="814"/>
      <c r="E116" s="814"/>
      <c r="F116" s="814"/>
      <c r="G116" s="814"/>
      <c r="H116" s="814"/>
      <c r="I116" s="814"/>
      <c r="J116" s="814"/>
      <c r="K116" s="814"/>
      <c r="L116" s="815"/>
      <c r="M116" s="818"/>
      <c r="N116" s="819"/>
      <c r="O116" s="819"/>
      <c r="P116" s="819"/>
      <c r="Q116" s="820"/>
      <c r="R116" s="821"/>
      <c r="S116" s="821"/>
      <c r="T116" s="821"/>
      <c r="U116" s="821"/>
      <c r="V116" s="821"/>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813"/>
      <c r="D117" s="814"/>
      <c r="E117" s="814"/>
      <c r="F117" s="814"/>
      <c r="G117" s="814"/>
      <c r="H117" s="814"/>
      <c r="I117" s="814"/>
      <c r="J117" s="814"/>
      <c r="K117" s="814"/>
      <c r="L117" s="815"/>
      <c r="M117" s="818"/>
      <c r="N117" s="819"/>
      <c r="O117" s="819"/>
      <c r="P117" s="819"/>
      <c r="Q117" s="820"/>
      <c r="R117" s="821"/>
      <c r="S117" s="821"/>
      <c r="T117" s="821"/>
      <c r="U117" s="821"/>
      <c r="V117" s="821"/>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813"/>
      <c r="D118" s="814"/>
      <c r="E118" s="814"/>
      <c r="F118" s="814"/>
      <c r="G118" s="814"/>
      <c r="H118" s="814"/>
      <c r="I118" s="814"/>
      <c r="J118" s="814"/>
      <c r="K118" s="814"/>
      <c r="L118" s="815"/>
      <c r="M118" s="818"/>
      <c r="N118" s="819"/>
      <c r="O118" s="819"/>
      <c r="P118" s="819"/>
      <c r="Q118" s="820"/>
      <c r="R118" s="821"/>
      <c r="S118" s="821"/>
      <c r="T118" s="821"/>
      <c r="U118" s="821"/>
      <c r="V118" s="821"/>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813"/>
      <c r="D119" s="814"/>
      <c r="E119" s="814"/>
      <c r="F119" s="814"/>
      <c r="G119" s="814"/>
      <c r="H119" s="814"/>
      <c r="I119" s="814"/>
      <c r="J119" s="814"/>
      <c r="K119" s="814"/>
      <c r="L119" s="815"/>
      <c r="M119" s="818"/>
      <c r="N119" s="819"/>
      <c r="O119" s="819"/>
      <c r="P119" s="819"/>
      <c r="Q119" s="820"/>
      <c r="R119" s="821"/>
      <c r="S119" s="821"/>
      <c r="T119" s="821"/>
      <c r="U119" s="821"/>
      <c r="V119" s="821"/>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813"/>
      <c r="D120" s="814"/>
      <c r="E120" s="814"/>
      <c r="F120" s="814"/>
      <c r="G120" s="814"/>
      <c r="H120" s="814"/>
      <c r="I120" s="814"/>
      <c r="J120" s="814"/>
      <c r="K120" s="814"/>
      <c r="L120" s="815"/>
      <c r="M120" s="818"/>
      <c r="N120" s="819"/>
      <c r="O120" s="819"/>
      <c r="P120" s="819"/>
      <c r="Q120" s="820"/>
      <c r="R120" s="821"/>
      <c r="S120" s="821"/>
      <c r="T120" s="821"/>
      <c r="U120" s="821"/>
      <c r="V120" s="821"/>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813"/>
      <c r="D121" s="814"/>
      <c r="E121" s="814"/>
      <c r="F121" s="814"/>
      <c r="G121" s="814"/>
      <c r="H121" s="814"/>
      <c r="I121" s="814"/>
      <c r="J121" s="814"/>
      <c r="K121" s="814"/>
      <c r="L121" s="815"/>
      <c r="M121" s="818"/>
      <c r="N121" s="819"/>
      <c r="O121" s="819"/>
      <c r="P121" s="819"/>
      <c r="Q121" s="820"/>
      <c r="R121" s="821"/>
      <c r="S121" s="821"/>
      <c r="T121" s="821"/>
      <c r="U121" s="821"/>
      <c r="V121" s="821"/>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813"/>
      <c r="D122" s="814"/>
      <c r="E122" s="814"/>
      <c r="F122" s="814"/>
      <c r="G122" s="814"/>
      <c r="H122" s="814"/>
      <c r="I122" s="814"/>
      <c r="J122" s="814"/>
      <c r="K122" s="814"/>
      <c r="L122" s="815"/>
      <c r="M122" s="818"/>
      <c r="N122" s="819"/>
      <c r="O122" s="819"/>
      <c r="P122" s="819"/>
      <c r="Q122" s="820"/>
      <c r="R122" s="821"/>
      <c r="S122" s="821"/>
      <c r="T122" s="821"/>
      <c r="U122" s="821"/>
      <c r="V122" s="821"/>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813"/>
      <c r="D123" s="814"/>
      <c r="E123" s="814"/>
      <c r="F123" s="814"/>
      <c r="G123" s="814"/>
      <c r="H123" s="814"/>
      <c r="I123" s="814"/>
      <c r="J123" s="814"/>
      <c r="K123" s="814"/>
      <c r="L123" s="815"/>
      <c r="M123" s="818"/>
      <c r="N123" s="819"/>
      <c r="O123" s="819"/>
      <c r="P123" s="819"/>
      <c r="Q123" s="820"/>
      <c r="R123" s="821"/>
      <c r="S123" s="821"/>
      <c r="T123" s="821"/>
      <c r="U123" s="821"/>
      <c r="V123" s="821"/>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813"/>
      <c r="D124" s="814"/>
      <c r="E124" s="814"/>
      <c r="F124" s="814"/>
      <c r="G124" s="814"/>
      <c r="H124" s="814"/>
      <c r="I124" s="814"/>
      <c r="J124" s="814"/>
      <c r="K124" s="814"/>
      <c r="L124" s="815"/>
      <c r="M124" s="818"/>
      <c r="N124" s="819"/>
      <c r="O124" s="819"/>
      <c r="P124" s="819"/>
      <c r="Q124" s="820"/>
      <c r="R124" s="821"/>
      <c r="S124" s="821"/>
      <c r="T124" s="821"/>
      <c r="U124" s="821"/>
      <c r="V124" s="821"/>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813"/>
      <c r="D125" s="814"/>
      <c r="E125" s="814"/>
      <c r="F125" s="814"/>
      <c r="G125" s="814"/>
      <c r="H125" s="814"/>
      <c r="I125" s="814"/>
      <c r="J125" s="814"/>
      <c r="K125" s="814"/>
      <c r="L125" s="815"/>
      <c r="M125" s="818"/>
      <c r="N125" s="819"/>
      <c r="O125" s="819"/>
      <c r="P125" s="819"/>
      <c r="Q125" s="820"/>
      <c r="R125" s="821"/>
      <c r="S125" s="821"/>
      <c r="T125" s="821"/>
      <c r="U125" s="821"/>
      <c r="V125" s="821"/>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813"/>
      <c r="D126" s="814"/>
      <c r="E126" s="814"/>
      <c r="F126" s="814"/>
      <c r="G126" s="814"/>
      <c r="H126" s="814"/>
      <c r="I126" s="814"/>
      <c r="J126" s="814"/>
      <c r="K126" s="814"/>
      <c r="L126" s="815"/>
      <c r="M126" s="818"/>
      <c r="N126" s="819"/>
      <c r="O126" s="819"/>
      <c r="P126" s="819"/>
      <c r="Q126" s="820"/>
      <c r="R126" s="821"/>
      <c r="S126" s="821"/>
      <c r="T126" s="821"/>
      <c r="U126" s="821"/>
      <c r="V126" s="821"/>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813"/>
      <c r="D127" s="814"/>
      <c r="E127" s="814"/>
      <c r="F127" s="814"/>
      <c r="G127" s="814"/>
      <c r="H127" s="814"/>
      <c r="I127" s="814"/>
      <c r="J127" s="814"/>
      <c r="K127" s="814"/>
      <c r="L127" s="815"/>
      <c r="M127" s="818"/>
      <c r="N127" s="819"/>
      <c r="O127" s="819"/>
      <c r="P127" s="819"/>
      <c r="Q127" s="820"/>
      <c r="R127" s="821"/>
      <c r="S127" s="821"/>
      <c r="T127" s="821"/>
      <c r="U127" s="821"/>
      <c r="V127" s="821"/>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813"/>
      <c r="D128" s="814"/>
      <c r="E128" s="814"/>
      <c r="F128" s="814"/>
      <c r="G128" s="814"/>
      <c r="H128" s="814"/>
      <c r="I128" s="814"/>
      <c r="J128" s="814"/>
      <c r="K128" s="814"/>
      <c r="L128" s="815"/>
      <c r="M128" s="818"/>
      <c r="N128" s="819"/>
      <c r="O128" s="819"/>
      <c r="P128" s="819"/>
      <c r="Q128" s="820"/>
      <c r="R128" s="821"/>
      <c r="S128" s="821"/>
      <c r="T128" s="821"/>
      <c r="U128" s="821"/>
      <c r="V128" s="821"/>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813"/>
      <c r="D129" s="814"/>
      <c r="E129" s="814"/>
      <c r="F129" s="814"/>
      <c r="G129" s="814"/>
      <c r="H129" s="814"/>
      <c r="I129" s="814"/>
      <c r="J129" s="814"/>
      <c r="K129" s="814"/>
      <c r="L129" s="815"/>
      <c r="M129" s="818"/>
      <c r="N129" s="819"/>
      <c r="O129" s="819"/>
      <c r="P129" s="819"/>
      <c r="Q129" s="820"/>
      <c r="R129" s="821"/>
      <c r="S129" s="821"/>
      <c r="T129" s="821"/>
      <c r="U129" s="821"/>
      <c r="V129" s="821"/>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813"/>
      <c r="D130" s="814"/>
      <c r="E130" s="814"/>
      <c r="F130" s="814"/>
      <c r="G130" s="814"/>
      <c r="H130" s="814"/>
      <c r="I130" s="814"/>
      <c r="J130" s="814"/>
      <c r="K130" s="814"/>
      <c r="L130" s="815"/>
      <c r="M130" s="818"/>
      <c r="N130" s="819"/>
      <c r="O130" s="819"/>
      <c r="P130" s="819"/>
      <c r="Q130" s="820"/>
      <c r="R130" s="821"/>
      <c r="S130" s="821"/>
      <c r="T130" s="821"/>
      <c r="U130" s="821"/>
      <c r="V130" s="821"/>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813"/>
      <c r="D131" s="814"/>
      <c r="E131" s="814"/>
      <c r="F131" s="814"/>
      <c r="G131" s="814"/>
      <c r="H131" s="814"/>
      <c r="I131" s="814"/>
      <c r="J131" s="814"/>
      <c r="K131" s="814"/>
      <c r="L131" s="815"/>
      <c r="M131" s="818"/>
      <c r="N131" s="819"/>
      <c r="O131" s="819"/>
      <c r="P131" s="819"/>
      <c r="Q131" s="820"/>
      <c r="R131" s="821"/>
      <c r="S131" s="821"/>
      <c r="T131" s="821"/>
      <c r="U131" s="821"/>
      <c r="V131" s="821"/>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813"/>
      <c r="D132" s="814"/>
      <c r="E132" s="814"/>
      <c r="F132" s="814"/>
      <c r="G132" s="814"/>
      <c r="H132" s="814"/>
      <c r="I132" s="814"/>
      <c r="J132" s="814"/>
      <c r="K132" s="814"/>
      <c r="L132" s="815"/>
      <c r="M132" s="818"/>
      <c r="N132" s="819"/>
      <c r="O132" s="819"/>
      <c r="P132" s="819"/>
      <c r="Q132" s="820"/>
      <c r="R132" s="821"/>
      <c r="S132" s="821"/>
      <c r="T132" s="821"/>
      <c r="U132" s="821"/>
      <c r="V132" s="821"/>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813"/>
      <c r="D133" s="814"/>
      <c r="E133" s="814"/>
      <c r="F133" s="814"/>
      <c r="G133" s="814"/>
      <c r="H133" s="814"/>
      <c r="I133" s="814"/>
      <c r="J133" s="814"/>
      <c r="K133" s="814"/>
      <c r="L133" s="815"/>
      <c r="M133" s="818"/>
      <c r="N133" s="819"/>
      <c r="O133" s="819"/>
      <c r="P133" s="819"/>
      <c r="Q133" s="820"/>
      <c r="R133" s="821"/>
      <c r="S133" s="821"/>
      <c r="T133" s="821"/>
      <c r="U133" s="821"/>
      <c r="V133" s="821"/>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813"/>
      <c r="D134" s="814"/>
      <c r="E134" s="814"/>
      <c r="F134" s="814"/>
      <c r="G134" s="814"/>
      <c r="H134" s="814"/>
      <c r="I134" s="814"/>
      <c r="J134" s="814"/>
      <c r="K134" s="814"/>
      <c r="L134" s="815"/>
      <c r="M134" s="818"/>
      <c r="N134" s="819"/>
      <c r="O134" s="819"/>
      <c r="P134" s="819"/>
      <c r="Q134" s="820"/>
      <c r="R134" s="821"/>
      <c r="S134" s="821"/>
      <c r="T134" s="821"/>
      <c r="U134" s="821"/>
      <c r="V134" s="821"/>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813"/>
      <c r="D135" s="814"/>
      <c r="E135" s="814"/>
      <c r="F135" s="814"/>
      <c r="G135" s="814"/>
      <c r="H135" s="814"/>
      <c r="I135" s="814"/>
      <c r="J135" s="814"/>
      <c r="K135" s="814"/>
      <c r="L135" s="815"/>
      <c r="M135" s="818"/>
      <c r="N135" s="819"/>
      <c r="O135" s="819"/>
      <c r="P135" s="819"/>
      <c r="Q135" s="820"/>
      <c r="R135" s="821"/>
      <c r="S135" s="821"/>
      <c r="T135" s="821"/>
      <c r="U135" s="821"/>
      <c r="V135" s="821"/>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813"/>
      <c r="D136" s="814"/>
      <c r="E136" s="814"/>
      <c r="F136" s="814"/>
      <c r="G136" s="814"/>
      <c r="H136" s="814"/>
      <c r="I136" s="814"/>
      <c r="J136" s="814"/>
      <c r="K136" s="814"/>
      <c r="L136" s="815"/>
      <c r="M136" s="818"/>
      <c r="N136" s="819"/>
      <c r="O136" s="819"/>
      <c r="P136" s="819"/>
      <c r="Q136" s="820"/>
      <c r="R136" s="821"/>
      <c r="S136" s="821"/>
      <c r="T136" s="821"/>
      <c r="U136" s="821"/>
      <c r="V136" s="821"/>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813"/>
      <c r="D137" s="814"/>
      <c r="E137" s="814"/>
      <c r="F137" s="814"/>
      <c r="G137" s="814"/>
      <c r="H137" s="814"/>
      <c r="I137" s="814"/>
      <c r="J137" s="814"/>
      <c r="K137" s="814"/>
      <c r="L137" s="815"/>
      <c r="M137" s="818"/>
      <c r="N137" s="819"/>
      <c r="O137" s="819"/>
      <c r="P137" s="819"/>
      <c r="Q137" s="820"/>
      <c r="R137" s="821"/>
      <c r="S137" s="821"/>
      <c r="T137" s="821"/>
      <c r="U137" s="821"/>
      <c r="V137" s="821"/>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813"/>
      <c r="D138" s="814"/>
      <c r="E138" s="814"/>
      <c r="F138" s="814"/>
      <c r="G138" s="814"/>
      <c r="H138" s="814"/>
      <c r="I138" s="814"/>
      <c r="J138" s="814"/>
      <c r="K138" s="814"/>
      <c r="L138" s="815"/>
      <c r="M138" s="818"/>
      <c r="N138" s="819"/>
      <c r="O138" s="819"/>
      <c r="P138" s="819"/>
      <c r="Q138" s="820"/>
      <c r="R138" s="821"/>
      <c r="S138" s="821"/>
      <c r="T138" s="821"/>
      <c r="U138" s="821"/>
      <c r="V138" s="821"/>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813"/>
      <c r="D139" s="814"/>
      <c r="E139" s="814"/>
      <c r="F139" s="814"/>
      <c r="G139" s="814"/>
      <c r="H139" s="814"/>
      <c r="I139" s="814"/>
      <c r="J139" s="814"/>
      <c r="K139" s="814"/>
      <c r="L139" s="815"/>
      <c r="M139" s="818"/>
      <c r="N139" s="819"/>
      <c r="O139" s="819"/>
      <c r="P139" s="819"/>
      <c r="Q139" s="820"/>
      <c r="R139" s="821"/>
      <c r="S139" s="821"/>
      <c r="T139" s="821"/>
      <c r="U139" s="821"/>
      <c r="V139" s="821"/>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topLeftCell="A40"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32" t="s">
        <v>49</v>
      </c>
      <c r="AA1" s="632"/>
      <c r="AB1" s="632"/>
      <c r="AC1" s="632"/>
      <c r="AD1" s="632" t="str">
        <f>IF(基本情報入力シート!G18="","",基本情報入力シート!G18)</f>
        <v>東京都</v>
      </c>
      <c r="AE1" s="632"/>
      <c r="AF1" s="632"/>
      <c r="AG1" s="632"/>
      <c r="AH1" s="632"/>
      <c r="AI1" s="632"/>
      <c r="AJ1" s="632"/>
      <c r="AK1" s="632"/>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00" t="s">
        <v>2245</v>
      </c>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651" t="s">
        <v>12</v>
      </c>
      <c r="C6" s="652"/>
      <c r="D6" s="652"/>
      <c r="E6" s="652"/>
      <c r="F6" s="652"/>
      <c r="G6" s="652"/>
      <c r="H6" s="648" t="str">
        <f>IF(基本情報入力シート!M22="","",基本情報入力シート!M22)</f>
        <v>○○ケアサービス</v>
      </c>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50"/>
      <c r="AL6" s="66"/>
    </row>
    <row r="7" spans="1:50" s="67" customFormat="1" ht="22.5" customHeight="1">
      <c r="A7" s="66"/>
      <c r="B7" s="642" t="s">
        <v>11</v>
      </c>
      <c r="C7" s="643"/>
      <c r="D7" s="643"/>
      <c r="E7" s="643"/>
      <c r="F7" s="643"/>
      <c r="G7" s="643"/>
      <c r="H7" s="653" t="str">
        <f>IF(基本情報入力シート!M23="","",基本情報入力シート!M23)</f>
        <v>○○ケアサービス</v>
      </c>
      <c r="I7" s="654"/>
      <c r="J7" s="654"/>
      <c r="K7" s="654"/>
      <c r="L7" s="654"/>
      <c r="M7" s="654"/>
      <c r="N7" s="654"/>
      <c r="O7" s="654"/>
      <c r="P7" s="654"/>
      <c r="Q7" s="654"/>
      <c r="R7" s="654"/>
      <c r="S7" s="654"/>
      <c r="T7" s="654"/>
      <c r="U7" s="654"/>
      <c r="V7" s="654"/>
      <c r="W7" s="654"/>
      <c r="X7" s="654"/>
      <c r="Y7" s="654"/>
      <c r="Z7" s="654"/>
      <c r="AA7" s="654"/>
      <c r="AB7" s="654"/>
      <c r="AC7" s="654"/>
      <c r="AD7" s="654"/>
      <c r="AE7" s="654"/>
      <c r="AF7" s="654"/>
      <c r="AG7" s="654"/>
      <c r="AH7" s="654"/>
      <c r="AI7" s="654"/>
      <c r="AJ7" s="654"/>
      <c r="AK7" s="655"/>
      <c r="AL7" s="66"/>
    </row>
    <row r="8" spans="1:50" s="67" customFormat="1" ht="12.75" customHeight="1">
      <c r="A8" s="66"/>
      <c r="B8" s="636" t="s">
        <v>51</v>
      </c>
      <c r="C8" s="637"/>
      <c r="D8" s="637"/>
      <c r="E8" s="637"/>
      <c r="F8" s="637"/>
      <c r="G8" s="637"/>
      <c r="H8" s="68" t="s">
        <v>17</v>
      </c>
      <c r="I8" s="644" t="str">
        <f>IF(基本情報入力シート!AC24="－","",基本情報入力シート!AC24)</f>
        <v>100－1000</v>
      </c>
      <c r="J8" s="644"/>
      <c r="K8" s="644"/>
      <c r="L8" s="644"/>
      <c r="M8" s="644"/>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638"/>
      <c r="C9" s="639"/>
      <c r="D9" s="639"/>
      <c r="E9" s="639"/>
      <c r="F9" s="639"/>
      <c r="G9" s="639"/>
      <c r="H9" s="656" t="str">
        <f>IF(基本情報入力シート!M25="","",基本情報入力シート!M25)</f>
        <v>東京都千代田区１－１－１－</v>
      </c>
      <c r="I9" s="657"/>
      <c r="J9" s="657"/>
      <c r="K9" s="657"/>
      <c r="L9" s="657"/>
      <c r="M9" s="657"/>
      <c r="N9" s="657"/>
      <c r="O9" s="657"/>
      <c r="P9" s="657"/>
      <c r="Q9" s="657"/>
      <c r="R9" s="657"/>
      <c r="S9" s="657"/>
      <c r="T9" s="657"/>
      <c r="U9" s="657"/>
      <c r="V9" s="657"/>
      <c r="W9" s="657"/>
      <c r="X9" s="657"/>
      <c r="Y9" s="657"/>
      <c r="Z9" s="657"/>
      <c r="AA9" s="657"/>
      <c r="AB9" s="657"/>
      <c r="AC9" s="657"/>
      <c r="AD9" s="657"/>
      <c r="AE9" s="657"/>
      <c r="AF9" s="657"/>
      <c r="AG9" s="657"/>
      <c r="AH9" s="657"/>
      <c r="AI9" s="657"/>
      <c r="AJ9" s="657"/>
      <c r="AK9" s="658"/>
      <c r="AL9" s="66"/>
    </row>
    <row r="10" spans="1:50" s="67" customFormat="1" ht="12" customHeight="1">
      <c r="A10" s="66"/>
      <c r="B10" s="640"/>
      <c r="C10" s="641"/>
      <c r="D10" s="641"/>
      <c r="E10" s="641"/>
      <c r="F10" s="641"/>
      <c r="G10" s="641"/>
      <c r="H10" s="633" t="str">
        <f>IF(基本情報入力シート!M26="","",基本情報入力シート!M26)</f>
        <v>○○ビル○○号室</v>
      </c>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5"/>
      <c r="AL10" s="66"/>
    </row>
    <row r="11" spans="1:50" s="67" customFormat="1" ht="15" customHeight="1">
      <c r="A11" s="66"/>
      <c r="B11" s="646" t="s">
        <v>12</v>
      </c>
      <c r="C11" s="647"/>
      <c r="D11" s="647"/>
      <c r="E11" s="647"/>
      <c r="F11" s="647"/>
      <c r="G11" s="647"/>
      <c r="H11" s="648" t="str">
        <f>IF(基本情報入力シート!M29="","",基本情報入力シート!M29)</f>
        <v>コウロウ　タロウ</v>
      </c>
      <c r="I11" s="649"/>
      <c r="J11" s="649"/>
      <c r="K11" s="649"/>
      <c r="L11" s="649"/>
      <c r="M11" s="649"/>
      <c r="N11" s="649"/>
      <c r="O11" s="649"/>
      <c r="P11" s="649"/>
      <c r="Q11" s="649"/>
      <c r="R11" s="649"/>
      <c r="S11" s="649"/>
      <c r="T11" s="649"/>
      <c r="U11" s="649"/>
      <c r="V11" s="649"/>
      <c r="W11" s="649"/>
      <c r="X11" s="649"/>
      <c r="Y11" s="649"/>
      <c r="Z11" s="649"/>
      <c r="AA11" s="649"/>
      <c r="AB11" s="649"/>
      <c r="AC11" s="649"/>
      <c r="AD11" s="649"/>
      <c r="AE11" s="649"/>
      <c r="AF11" s="649"/>
      <c r="AG11" s="649"/>
      <c r="AH11" s="649"/>
      <c r="AI11" s="649"/>
      <c r="AJ11" s="649"/>
      <c r="AK11" s="650"/>
      <c r="AL11" s="66"/>
      <c r="AT11" s="72"/>
      <c r="AU11" s="72"/>
      <c r="AV11" s="72"/>
      <c r="AW11" s="72"/>
      <c r="AX11" s="72"/>
    </row>
    <row r="12" spans="1:50" s="67" customFormat="1" ht="22.5" customHeight="1">
      <c r="A12" s="66"/>
      <c r="B12" s="638" t="s">
        <v>52</v>
      </c>
      <c r="C12" s="639"/>
      <c r="D12" s="639"/>
      <c r="E12" s="639"/>
      <c r="F12" s="639"/>
      <c r="G12" s="639"/>
      <c r="H12" s="633" t="str">
        <f>IF(基本情報入力シート!M30="","",基本情報入力シート!M30)</f>
        <v>厚労　太郎</v>
      </c>
      <c r="I12" s="634"/>
      <c r="J12" s="634"/>
      <c r="K12" s="634"/>
      <c r="L12" s="634"/>
      <c r="M12" s="634"/>
      <c r="N12" s="634"/>
      <c r="O12" s="634"/>
      <c r="P12" s="634"/>
      <c r="Q12" s="634"/>
      <c r="R12" s="634"/>
      <c r="S12" s="634"/>
      <c r="T12" s="634"/>
      <c r="U12" s="634"/>
      <c r="V12" s="634"/>
      <c r="W12" s="634"/>
      <c r="X12" s="634"/>
      <c r="Y12" s="634"/>
      <c r="Z12" s="634"/>
      <c r="AA12" s="634"/>
      <c r="AB12" s="634"/>
      <c r="AC12" s="634"/>
      <c r="AD12" s="634"/>
      <c r="AE12" s="634"/>
      <c r="AF12" s="634"/>
      <c r="AG12" s="634"/>
      <c r="AH12" s="634"/>
      <c r="AI12" s="634"/>
      <c r="AJ12" s="634"/>
      <c r="AK12" s="635"/>
      <c r="AL12" s="66"/>
      <c r="AT12" s="72"/>
      <c r="AU12" s="72"/>
      <c r="AV12" s="72"/>
      <c r="AW12" s="72"/>
      <c r="AX12" s="72"/>
    </row>
    <row r="13" spans="1:50" s="67" customFormat="1" ht="17.25" customHeight="1">
      <c r="A13" s="66"/>
      <c r="B13" s="659" t="s">
        <v>31</v>
      </c>
      <c r="C13" s="659"/>
      <c r="D13" s="659"/>
      <c r="E13" s="659"/>
      <c r="F13" s="659"/>
      <c r="G13" s="659"/>
      <c r="H13" s="645" t="s">
        <v>32</v>
      </c>
      <c r="I13" s="645"/>
      <c r="J13" s="645"/>
      <c r="K13" s="642"/>
      <c r="L13" s="599" t="str">
        <f>IF(基本情報入力シート!M31="","",基本情報入力シート!M31)</f>
        <v>000-0000-0000</v>
      </c>
      <c r="M13" s="599"/>
      <c r="N13" s="599"/>
      <c r="O13" s="599"/>
      <c r="P13" s="599"/>
      <c r="Q13" s="599"/>
      <c r="R13" s="599"/>
      <c r="S13" s="599"/>
      <c r="T13" s="599"/>
      <c r="U13" s="599"/>
      <c r="V13" s="659" t="s">
        <v>34</v>
      </c>
      <c r="W13" s="659"/>
      <c r="X13" s="659"/>
      <c r="Y13" s="659"/>
      <c r="Z13" s="599" t="str">
        <f>IF(基本情報入力シート!M32="","",基本情報入力シート!M32)</f>
        <v>aaa@aaa.com</v>
      </c>
      <c r="AA13" s="599"/>
      <c r="AB13" s="599"/>
      <c r="AC13" s="599"/>
      <c r="AD13" s="599"/>
      <c r="AE13" s="599"/>
      <c r="AF13" s="599"/>
      <c r="AG13" s="599"/>
      <c r="AH13" s="599"/>
      <c r="AI13" s="599"/>
      <c r="AJ13" s="599"/>
      <c r="AK13" s="599"/>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01" t="s">
        <v>55</v>
      </c>
      <c r="C17" s="602"/>
      <c r="D17" s="602"/>
      <c r="E17" s="602"/>
      <c r="F17" s="602"/>
      <c r="G17" s="602"/>
      <c r="H17" s="602"/>
      <c r="I17" s="602"/>
      <c r="J17" s="602"/>
      <c r="K17" s="602"/>
      <c r="L17" s="602"/>
      <c r="M17" s="602"/>
      <c r="N17" s="602"/>
      <c r="O17" s="602"/>
      <c r="P17" s="602"/>
      <c r="Q17" s="602"/>
      <c r="R17" s="602"/>
      <c r="S17" s="602"/>
      <c r="T17" s="602"/>
      <c r="U17" s="602"/>
      <c r="V17" s="602"/>
      <c r="W17" s="602"/>
      <c r="X17" s="602"/>
      <c r="Y17" s="602"/>
      <c r="Z17" s="602"/>
      <c r="AA17" s="602"/>
      <c r="AB17" s="602"/>
      <c r="AC17" s="603"/>
      <c r="AD17" s="66"/>
      <c r="AE17" s="66"/>
      <c r="AF17" s="66"/>
      <c r="AG17" s="66"/>
      <c r="AH17" s="86"/>
      <c r="AI17" s="66"/>
      <c r="AJ17" s="66"/>
      <c r="AK17" s="66"/>
      <c r="AL17" s="66"/>
    </row>
    <row r="18" spans="1:57" ht="21.75" customHeight="1" thickBot="1">
      <c r="A18" s="38"/>
      <c r="B18" s="455" t="s">
        <v>56</v>
      </c>
      <c r="C18" s="597" t="s">
        <v>57</v>
      </c>
      <c r="D18" s="597"/>
      <c r="E18" s="597"/>
      <c r="F18" s="597"/>
      <c r="G18" s="597"/>
      <c r="H18" s="597"/>
      <c r="I18" s="597"/>
      <c r="J18" s="597"/>
      <c r="K18" s="597"/>
      <c r="L18" s="597"/>
      <c r="M18" s="597"/>
      <c r="N18" s="597"/>
      <c r="O18" s="597"/>
      <c r="P18" s="597"/>
      <c r="Q18" s="597"/>
      <c r="R18" s="597"/>
      <c r="S18" s="597"/>
      <c r="T18" s="597"/>
      <c r="U18" s="597"/>
      <c r="V18" s="598"/>
      <c r="W18" s="575">
        <f>'別紙様式3-2（処遇改善加算　個票）'!N5</f>
        <v>37213038</v>
      </c>
      <c r="X18" s="576"/>
      <c r="Y18" s="576"/>
      <c r="Z18" s="576"/>
      <c r="AA18" s="576"/>
      <c r="AB18" s="577"/>
      <c r="AC18" s="88" t="s">
        <v>58</v>
      </c>
      <c r="AD18" s="37" t="s">
        <v>59</v>
      </c>
      <c r="AE18" s="614" t="str">
        <f>IF(H7="", "", IFERROR(IF(W20&gt;=W18,"○","×"),""))</f>
        <v>○</v>
      </c>
      <c r="AF18" s="38"/>
      <c r="AG18" s="38"/>
      <c r="AH18" s="38"/>
      <c r="AI18" s="38"/>
      <c r="AJ18" s="38"/>
      <c r="AK18" s="38"/>
      <c r="AL18" s="38"/>
      <c r="AM18" s="38"/>
      <c r="AN18" s="38"/>
      <c r="AO18" s="38"/>
      <c r="AP18" s="38"/>
      <c r="AQ18" s="660" t="s">
        <v>60</v>
      </c>
      <c r="AR18" s="661"/>
      <c r="AS18" s="661"/>
      <c r="AT18" s="661"/>
      <c r="AU18" s="661"/>
      <c r="AV18" s="661"/>
      <c r="AW18" s="661"/>
      <c r="AX18" s="661"/>
      <c r="AY18" s="661"/>
      <c r="AZ18" s="661"/>
      <c r="BA18" s="661"/>
      <c r="BB18" s="661"/>
      <c r="BC18" s="661"/>
      <c r="BD18" s="661"/>
      <c r="BE18" s="662"/>
    </row>
    <row r="19" spans="1:57" ht="23.25" customHeight="1" thickBot="1">
      <c r="A19" s="38"/>
      <c r="B19" s="456"/>
      <c r="C19" s="618" t="s">
        <v>2172</v>
      </c>
      <c r="D19" s="597"/>
      <c r="E19" s="597"/>
      <c r="F19" s="597"/>
      <c r="G19" s="597"/>
      <c r="H19" s="597"/>
      <c r="I19" s="597"/>
      <c r="J19" s="597"/>
      <c r="K19" s="597"/>
      <c r="L19" s="597"/>
      <c r="M19" s="597"/>
      <c r="N19" s="597"/>
      <c r="O19" s="597"/>
      <c r="P19" s="597"/>
      <c r="Q19" s="597"/>
      <c r="R19" s="597"/>
      <c r="S19" s="597"/>
      <c r="T19" s="597"/>
      <c r="U19" s="597"/>
      <c r="V19" s="598"/>
      <c r="W19" s="575">
        <f>'別紙様式3-2（処遇改善加算　個票）'!N7</f>
        <v>13513217</v>
      </c>
      <c r="X19" s="576"/>
      <c r="Y19" s="576"/>
      <c r="Z19" s="576"/>
      <c r="AA19" s="576"/>
      <c r="AB19" s="619"/>
      <c r="AC19" s="453" t="s">
        <v>58</v>
      </c>
      <c r="AD19" s="37"/>
      <c r="AE19" s="615"/>
      <c r="AF19" s="38"/>
      <c r="AG19" s="38"/>
      <c r="AH19" s="38"/>
      <c r="AI19" s="38"/>
      <c r="AJ19" s="38"/>
      <c r="AK19" s="38"/>
      <c r="AL19" s="38"/>
      <c r="AM19" s="38"/>
      <c r="AN19" s="38"/>
      <c r="AO19" s="38"/>
      <c r="AP19" s="38"/>
      <c r="AQ19" s="454"/>
      <c r="AR19" s="454"/>
      <c r="AS19" s="454"/>
      <c r="AT19" s="454"/>
      <c r="AU19" s="454"/>
      <c r="AV19" s="454"/>
      <c r="AW19" s="454"/>
      <c r="AX19" s="454"/>
      <c r="AY19" s="454"/>
      <c r="AZ19" s="454"/>
      <c r="BA19" s="454"/>
      <c r="BB19" s="454"/>
      <c r="BC19" s="454"/>
      <c r="BD19" s="454"/>
      <c r="BE19" s="454"/>
    </row>
    <row r="20" spans="1:57" ht="31.5" customHeight="1" thickBot="1">
      <c r="A20" s="38"/>
      <c r="B20" s="87" t="s">
        <v>61</v>
      </c>
      <c r="C20" s="571" t="s">
        <v>2174</v>
      </c>
      <c r="D20" s="571"/>
      <c r="E20" s="571"/>
      <c r="F20" s="571"/>
      <c r="G20" s="571"/>
      <c r="H20" s="571"/>
      <c r="I20" s="571"/>
      <c r="J20" s="571"/>
      <c r="K20" s="571"/>
      <c r="L20" s="571"/>
      <c r="M20" s="571"/>
      <c r="N20" s="571"/>
      <c r="O20" s="571"/>
      <c r="P20" s="571"/>
      <c r="Q20" s="571"/>
      <c r="R20" s="571"/>
      <c r="S20" s="571"/>
      <c r="T20" s="571"/>
      <c r="U20" s="571"/>
      <c r="V20" s="571"/>
      <c r="W20" s="680">
        <v>65500000</v>
      </c>
      <c r="X20" s="681"/>
      <c r="Y20" s="681"/>
      <c r="Z20" s="681"/>
      <c r="AA20" s="681"/>
      <c r="AB20" s="682"/>
      <c r="AC20" s="90" t="s">
        <v>58</v>
      </c>
      <c r="AD20" s="37" t="s">
        <v>59</v>
      </c>
      <c r="AE20" s="616"/>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20" t="s">
        <v>2181</v>
      </c>
      <c r="C22" s="621"/>
      <c r="D22" s="621"/>
      <c r="E22" s="621"/>
      <c r="F22" s="621"/>
      <c r="G22" s="621"/>
      <c r="H22" s="621"/>
      <c r="I22" s="621"/>
      <c r="J22" s="621"/>
      <c r="K22" s="621"/>
      <c r="L22" s="621"/>
      <c r="M22" s="621"/>
      <c r="N22" s="621"/>
      <c r="O22" s="621"/>
      <c r="P22" s="621"/>
      <c r="Q22" s="622"/>
      <c r="R22" s="622"/>
      <c r="S22" s="622"/>
      <c r="T22" s="622"/>
      <c r="U22" s="622"/>
      <c r="V22" s="622"/>
      <c r="W22" s="623"/>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571" t="s">
        <v>2182</v>
      </c>
      <c r="D23" s="571"/>
      <c r="E23" s="571"/>
      <c r="F23" s="571"/>
      <c r="G23" s="571"/>
      <c r="H23" s="571"/>
      <c r="I23" s="571"/>
      <c r="J23" s="571"/>
      <c r="K23" s="571"/>
      <c r="L23" s="571"/>
      <c r="M23" s="571"/>
      <c r="N23" s="571"/>
      <c r="O23" s="571"/>
      <c r="P23" s="624"/>
      <c r="Q23" s="625">
        <f>W19</f>
        <v>13513217</v>
      </c>
      <c r="R23" s="626"/>
      <c r="S23" s="626"/>
      <c r="T23" s="626"/>
      <c r="U23" s="626"/>
      <c r="V23" s="626"/>
      <c r="W23" s="457" t="s">
        <v>58</v>
      </c>
      <c r="X23" s="37" t="s">
        <v>59</v>
      </c>
      <c r="Y23" s="627" t="str">
        <f>IFERROR(IF(Q23&lt;=0,"",IF(Q24&gt;=Q23,"○","×")),"")</f>
        <v>×</v>
      </c>
      <c r="Z23" s="37" t="s">
        <v>59</v>
      </c>
      <c r="AA23" s="614" t="str">
        <f>IFERROR(IF(Y23="×",IF(Q26&gt;=Q23,"○","×"),""),"")</f>
        <v>○</v>
      </c>
      <c r="AB23" s="38"/>
      <c r="AC23" s="38"/>
      <c r="AD23" s="38"/>
      <c r="AE23" s="38"/>
      <c r="AF23" s="38"/>
      <c r="AG23" s="38"/>
      <c r="AH23" s="38"/>
      <c r="AI23" s="38"/>
      <c r="AJ23" s="38"/>
      <c r="AK23" s="38"/>
      <c r="AL23" s="96"/>
      <c r="AM23" s="97"/>
    </row>
    <row r="24" spans="1:57" ht="21.95" customHeight="1" thickBot="1">
      <c r="A24" s="38"/>
      <c r="B24" s="87" t="s">
        <v>2177</v>
      </c>
      <c r="C24" s="571" t="s">
        <v>2183</v>
      </c>
      <c r="D24" s="571"/>
      <c r="E24" s="571"/>
      <c r="F24" s="571"/>
      <c r="G24" s="571"/>
      <c r="H24" s="571"/>
      <c r="I24" s="571"/>
      <c r="J24" s="571"/>
      <c r="K24" s="571"/>
      <c r="L24" s="571"/>
      <c r="M24" s="571"/>
      <c r="N24" s="571"/>
      <c r="O24" s="571"/>
      <c r="P24" s="624"/>
      <c r="Q24" s="629">
        <v>10000000</v>
      </c>
      <c r="R24" s="630"/>
      <c r="S24" s="630"/>
      <c r="T24" s="630"/>
      <c r="U24" s="630"/>
      <c r="V24" s="631"/>
      <c r="W24" s="457" t="s">
        <v>58</v>
      </c>
      <c r="X24" s="37" t="s">
        <v>59</v>
      </c>
      <c r="Y24" s="628"/>
      <c r="Z24" s="37"/>
      <c r="AA24" s="615"/>
      <c r="AB24" s="38"/>
      <c r="AC24" s="38"/>
      <c r="AD24" s="38"/>
      <c r="AE24" s="38"/>
      <c r="AF24" s="38"/>
      <c r="AG24" s="38"/>
      <c r="AH24" s="38"/>
      <c r="AI24" s="38"/>
      <c r="AJ24" s="38"/>
      <c r="AK24" s="38"/>
      <c r="AL24" s="96"/>
      <c r="AM24" s="97"/>
    </row>
    <row r="25" spans="1:57" ht="21.95" customHeight="1" thickBot="1">
      <c r="A25" s="38"/>
      <c r="B25" s="87" t="s">
        <v>2178</v>
      </c>
      <c r="C25" s="571" t="s">
        <v>2179</v>
      </c>
      <c r="D25" s="571"/>
      <c r="E25" s="571"/>
      <c r="F25" s="571"/>
      <c r="G25" s="571"/>
      <c r="H25" s="571"/>
      <c r="I25" s="571"/>
      <c r="J25" s="571"/>
      <c r="K25" s="571"/>
      <c r="L25" s="571"/>
      <c r="M25" s="571"/>
      <c r="N25" s="571"/>
      <c r="O25" s="571"/>
      <c r="P25" s="624"/>
      <c r="Q25" s="629">
        <v>4000000</v>
      </c>
      <c r="R25" s="630"/>
      <c r="S25" s="630"/>
      <c r="T25" s="630"/>
      <c r="U25" s="630"/>
      <c r="V25" s="631"/>
      <c r="W25" s="457" t="s">
        <v>58</v>
      </c>
      <c r="X25" s="38"/>
      <c r="Y25" s="38"/>
      <c r="Z25" s="37"/>
      <c r="AA25" s="615"/>
      <c r="AB25" s="38"/>
      <c r="AC25" s="38"/>
      <c r="AD25" s="38"/>
      <c r="AE25" s="38"/>
      <c r="AF25" s="38"/>
      <c r="AG25" s="38"/>
      <c r="AH25" s="38"/>
      <c r="AI25" s="38"/>
      <c r="AJ25" s="38"/>
      <c r="AK25" s="38"/>
      <c r="AL25" s="96"/>
      <c r="AM25" s="97"/>
    </row>
    <row r="26" spans="1:57" ht="21.95" customHeight="1" thickBot="1">
      <c r="A26" s="38"/>
      <c r="B26" s="87" t="s">
        <v>2180</v>
      </c>
      <c r="C26" s="571" t="s">
        <v>2235</v>
      </c>
      <c r="D26" s="571"/>
      <c r="E26" s="571"/>
      <c r="F26" s="571"/>
      <c r="G26" s="571"/>
      <c r="H26" s="571"/>
      <c r="I26" s="571"/>
      <c r="J26" s="571"/>
      <c r="K26" s="571"/>
      <c r="L26" s="571"/>
      <c r="M26" s="571"/>
      <c r="N26" s="571"/>
      <c r="O26" s="571"/>
      <c r="P26" s="571"/>
      <c r="Q26" s="572">
        <f>Q24+Q25</f>
        <v>14000000</v>
      </c>
      <c r="R26" s="573"/>
      <c r="S26" s="573"/>
      <c r="T26" s="573"/>
      <c r="U26" s="573"/>
      <c r="V26" s="574"/>
      <c r="W26" s="458" t="s">
        <v>58</v>
      </c>
      <c r="X26" s="38"/>
      <c r="Y26" s="38"/>
      <c r="Z26" s="38" t="s">
        <v>59</v>
      </c>
      <c r="AA26" s="616"/>
      <c r="AB26" s="38"/>
      <c r="AC26" s="38"/>
      <c r="AD26" s="38"/>
      <c r="AE26" s="38"/>
      <c r="AF26" s="38"/>
      <c r="AG26" s="38"/>
      <c r="AH26" s="38"/>
      <c r="AI26" s="38"/>
      <c r="AJ26" s="38"/>
      <c r="AK26" s="38"/>
      <c r="AL26" s="96"/>
      <c r="AM26" s="97"/>
    </row>
    <row r="27" spans="1:57" ht="12" customHeight="1">
      <c r="A27" s="38"/>
      <c r="B27" s="459" t="s">
        <v>2175</v>
      </c>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95"/>
      <c r="AM27" s="97" t="b">
        <v>1</v>
      </c>
      <c r="AN27" s="97"/>
    </row>
    <row r="28" spans="1:57" ht="23.25" customHeight="1">
      <c r="A28" s="38"/>
      <c r="B28" s="98" t="s">
        <v>63</v>
      </c>
      <c r="C28" s="481" t="s">
        <v>2221</v>
      </c>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06" t="s">
        <v>65</v>
      </c>
      <c r="D31" s="706"/>
      <c r="E31" s="706"/>
      <c r="F31" s="706"/>
      <c r="G31" s="706"/>
      <c r="H31" s="706"/>
      <c r="I31" s="706"/>
      <c r="J31" s="706"/>
      <c r="K31" s="706"/>
      <c r="L31" s="706"/>
      <c r="M31" s="706"/>
      <c r="N31" s="706"/>
      <c r="O31" s="706"/>
      <c r="P31" s="707"/>
      <c r="Q31" s="611">
        <f>Q32-Q33-Q34</f>
        <v>34500000</v>
      </c>
      <c r="R31" s="612"/>
      <c r="S31" s="612"/>
      <c r="T31" s="612"/>
      <c r="U31" s="612"/>
      <c r="V31" s="613"/>
      <c r="W31" s="107" t="s">
        <v>58</v>
      </c>
      <c r="X31" s="108" t="s">
        <v>59</v>
      </c>
      <c r="Y31" s="614" t="str">
        <f>IF(H7="", "", IF(Q35="","",IF(Q31="","",IF(Q31&gt;=Q35,"○","×"))))</f>
        <v>○</v>
      </c>
      <c r="Z31" s="109"/>
      <c r="AA31" s="103"/>
      <c r="AB31" s="103"/>
      <c r="AC31" s="103"/>
      <c r="AD31" s="105"/>
      <c r="AE31" s="105"/>
      <c r="AF31" s="105"/>
      <c r="AG31" s="105"/>
      <c r="AH31" s="105"/>
      <c r="AI31" s="105"/>
      <c r="AJ31" s="105"/>
      <c r="AK31" s="105"/>
      <c r="AL31" s="38"/>
      <c r="AM31" s="38"/>
      <c r="AN31" s="38"/>
      <c r="AO31" s="38"/>
      <c r="AP31" s="38"/>
      <c r="AQ31" s="697" t="s">
        <v>66</v>
      </c>
      <c r="AR31" s="698"/>
      <c r="AS31" s="698"/>
      <c r="AT31" s="698"/>
      <c r="AU31" s="698"/>
      <c r="AV31" s="698"/>
      <c r="AW31" s="698"/>
      <c r="AX31" s="698"/>
      <c r="AY31" s="698"/>
      <c r="AZ31" s="698"/>
      <c r="BA31" s="698"/>
      <c r="BB31" s="698"/>
      <c r="BC31" s="698"/>
      <c r="BD31" s="698"/>
      <c r="BE31" s="699"/>
    </row>
    <row r="32" spans="1:57" ht="18.75" customHeight="1" thickBot="1">
      <c r="A32" s="38"/>
      <c r="B32" s="617"/>
      <c r="C32" s="604" t="s">
        <v>67</v>
      </c>
      <c r="D32" s="604"/>
      <c r="E32" s="604"/>
      <c r="F32" s="604"/>
      <c r="G32" s="604"/>
      <c r="H32" s="604"/>
      <c r="I32" s="604"/>
      <c r="J32" s="604"/>
      <c r="K32" s="604"/>
      <c r="L32" s="604"/>
      <c r="M32" s="604"/>
      <c r="N32" s="604"/>
      <c r="O32" s="604"/>
      <c r="P32" s="605"/>
      <c r="Q32" s="608">
        <v>100000000</v>
      </c>
      <c r="R32" s="609"/>
      <c r="S32" s="609"/>
      <c r="T32" s="609"/>
      <c r="U32" s="609"/>
      <c r="V32" s="610"/>
      <c r="W32" s="107" t="s">
        <v>58</v>
      </c>
      <c r="X32" s="108"/>
      <c r="Y32" s="615"/>
      <c r="Z32" s="109"/>
      <c r="AA32" s="103"/>
      <c r="AB32" s="103"/>
      <c r="AC32" s="103"/>
      <c r="AD32" s="105"/>
      <c r="AE32" s="103"/>
      <c r="AF32" s="103"/>
      <c r="AG32" s="103"/>
      <c r="AH32" s="103"/>
      <c r="AI32" s="103"/>
      <c r="AJ32" s="103"/>
      <c r="AK32" s="105"/>
      <c r="AL32" s="38"/>
      <c r="AM32" s="38"/>
      <c r="AN32" s="38"/>
      <c r="AO32" s="38"/>
      <c r="AP32" s="38"/>
      <c r="AQ32" s="700"/>
      <c r="AR32" s="701"/>
      <c r="AS32" s="701"/>
      <c r="AT32" s="701"/>
      <c r="AU32" s="701"/>
      <c r="AV32" s="701"/>
      <c r="AW32" s="701"/>
      <c r="AX32" s="701"/>
      <c r="AY32" s="701"/>
      <c r="AZ32" s="701"/>
      <c r="BA32" s="701"/>
      <c r="BB32" s="701"/>
      <c r="BC32" s="701"/>
      <c r="BD32" s="701"/>
      <c r="BE32" s="702"/>
    </row>
    <row r="33" spans="1:57" ht="18.600000000000001" customHeight="1" thickBot="1">
      <c r="A33" s="38"/>
      <c r="B33" s="617"/>
      <c r="C33" s="606" t="s">
        <v>68</v>
      </c>
      <c r="D33" s="606"/>
      <c r="E33" s="606"/>
      <c r="F33" s="606"/>
      <c r="G33" s="606"/>
      <c r="H33" s="606"/>
      <c r="I33" s="606"/>
      <c r="J33" s="606"/>
      <c r="K33" s="606"/>
      <c r="L33" s="606"/>
      <c r="M33" s="606"/>
      <c r="N33" s="606"/>
      <c r="O33" s="606"/>
      <c r="P33" s="607"/>
      <c r="Q33" s="611">
        <f>W20</f>
        <v>65500000</v>
      </c>
      <c r="R33" s="612"/>
      <c r="S33" s="612"/>
      <c r="T33" s="612"/>
      <c r="U33" s="612"/>
      <c r="V33" s="613"/>
      <c r="W33" s="107" t="s">
        <v>58</v>
      </c>
      <c r="X33" s="108"/>
      <c r="Y33" s="615"/>
      <c r="Z33" s="109"/>
      <c r="AA33" s="103"/>
      <c r="AB33" s="103"/>
      <c r="AC33" s="103"/>
      <c r="AD33" s="105"/>
      <c r="AE33" s="103"/>
      <c r="AF33" s="103"/>
      <c r="AG33" s="103"/>
      <c r="AH33" s="103"/>
      <c r="AI33" s="103"/>
      <c r="AJ33" s="103"/>
      <c r="AK33" s="105"/>
      <c r="AL33" s="38"/>
      <c r="AM33" s="38"/>
      <c r="AN33" s="38"/>
      <c r="AO33" s="38"/>
      <c r="AP33" s="38"/>
      <c r="AQ33" s="700"/>
      <c r="AR33" s="701"/>
      <c r="AS33" s="701"/>
      <c r="AT33" s="701"/>
      <c r="AU33" s="701"/>
      <c r="AV33" s="701"/>
      <c r="AW33" s="701"/>
      <c r="AX33" s="701"/>
      <c r="AY33" s="701"/>
      <c r="AZ33" s="701"/>
      <c r="BA33" s="701"/>
      <c r="BB33" s="701"/>
      <c r="BC33" s="701"/>
      <c r="BD33" s="701"/>
      <c r="BE33" s="702"/>
    </row>
    <row r="34" spans="1:57" ht="27.75" customHeight="1" thickBot="1">
      <c r="A34" s="38"/>
      <c r="B34" s="110"/>
      <c r="C34" s="606" t="s">
        <v>2184</v>
      </c>
      <c r="D34" s="606"/>
      <c r="E34" s="606"/>
      <c r="F34" s="606"/>
      <c r="G34" s="606"/>
      <c r="H34" s="606"/>
      <c r="I34" s="606"/>
      <c r="J34" s="606"/>
      <c r="K34" s="606"/>
      <c r="L34" s="606"/>
      <c r="M34" s="606"/>
      <c r="N34" s="606"/>
      <c r="O34" s="606"/>
      <c r="P34" s="607"/>
      <c r="Q34" s="765">
        <v>0</v>
      </c>
      <c r="R34" s="766"/>
      <c r="S34" s="766"/>
      <c r="T34" s="766"/>
      <c r="U34" s="766"/>
      <c r="V34" s="767"/>
      <c r="W34" s="107" t="s">
        <v>58</v>
      </c>
      <c r="X34" s="108"/>
      <c r="Y34" s="615"/>
      <c r="Z34" s="109"/>
      <c r="AA34" s="103"/>
      <c r="AB34" s="103"/>
      <c r="AC34" s="103"/>
      <c r="AD34" s="105"/>
      <c r="AE34" s="103"/>
      <c r="AF34" s="103"/>
      <c r="AG34" s="103"/>
      <c r="AH34" s="103"/>
      <c r="AI34" s="103"/>
      <c r="AJ34" s="103"/>
      <c r="AK34" s="105"/>
      <c r="AL34" s="38"/>
      <c r="AM34" s="38"/>
      <c r="AN34" s="38"/>
      <c r="AO34" s="38"/>
      <c r="AP34" s="38"/>
      <c r="AQ34" s="700"/>
      <c r="AR34" s="701"/>
      <c r="AS34" s="701"/>
      <c r="AT34" s="701"/>
      <c r="AU34" s="701"/>
      <c r="AV34" s="701"/>
      <c r="AW34" s="701"/>
      <c r="AX34" s="701"/>
      <c r="AY34" s="701"/>
      <c r="AZ34" s="701"/>
      <c r="BA34" s="701"/>
      <c r="BB34" s="701"/>
      <c r="BC34" s="701"/>
      <c r="BD34" s="701"/>
      <c r="BE34" s="702"/>
    </row>
    <row r="35" spans="1:57" ht="30.75" customHeight="1" thickBot="1">
      <c r="A35" s="38"/>
      <c r="B35" s="106" t="s">
        <v>61</v>
      </c>
      <c r="C35" s="684" t="s">
        <v>69</v>
      </c>
      <c r="D35" s="685"/>
      <c r="E35" s="685"/>
      <c r="F35" s="685"/>
      <c r="G35" s="685"/>
      <c r="H35" s="685"/>
      <c r="I35" s="685"/>
      <c r="J35" s="685"/>
      <c r="K35" s="685"/>
      <c r="L35" s="685"/>
      <c r="M35" s="685"/>
      <c r="N35" s="685"/>
      <c r="O35" s="685"/>
      <c r="P35" s="685"/>
      <c r="Q35" s="611">
        <f>Q36-Q37-Q38-Q39-Q40</f>
        <v>9950000</v>
      </c>
      <c r="R35" s="612"/>
      <c r="S35" s="612"/>
      <c r="T35" s="612"/>
      <c r="U35" s="612"/>
      <c r="V35" s="613"/>
      <c r="W35" s="111" t="s">
        <v>58</v>
      </c>
      <c r="X35" s="108" t="s">
        <v>59</v>
      </c>
      <c r="Y35" s="616"/>
      <c r="Z35" s="109"/>
      <c r="AA35" s="103"/>
      <c r="AB35" s="103"/>
      <c r="AC35" s="103"/>
      <c r="AD35" s="105"/>
      <c r="AE35" s="103"/>
      <c r="AF35" s="103"/>
      <c r="AG35" s="103"/>
      <c r="AH35" s="103"/>
      <c r="AI35" s="103"/>
      <c r="AJ35" s="103"/>
      <c r="AK35" s="105"/>
      <c r="AL35" s="38"/>
      <c r="AM35" s="38"/>
      <c r="AN35" s="38"/>
      <c r="AO35" s="38"/>
      <c r="AP35" s="38"/>
      <c r="AQ35" s="703"/>
      <c r="AR35" s="704"/>
      <c r="AS35" s="704"/>
      <c r="AT35" s="704"/>
      <c r="AU35" s="704"/>
      <c r="AV35" s="704"/>
      <c r="AW35" s="704"/>
      <c r="AX35" s="704"/>
      <c r="AY35" s="704"/>
      <c r="AZ35" s="704"/>
      <c r="BA35" s="704"/>
      <c r="BB35" s="704"/>
      <c r="BC35" s="704"/>
      <c r="BD35" s="704"/>
      <c r="BE35" s="705"/>
    </row>
    <row r="36" spans="1:57" ht="18.75" customHeight="1" thickBot="1">
      <c r="A36" s="38"/>
      <c r="B36" s="666"/>
      <c r="C36" s="605" t="s">
        <v>70</v>
      </c>
      <c r="D36" s="695"/>
      <c r="E36" s="695"/>
      <c r="F36" s="695"/>
      <c r="G36" s="695"/>
      <c r="H36" s="695"/>
      <c r="I36" s="695"/>
      <c r="J36" s="695"/>
      <c r="K36" s="695"/>
      <c r="L36" s="695"/>
      <c r="M36" s="695"/>
      <c r="N36" s="695"/>
      <c r="O36" s="695"/>
      <c r="P36" s="696"/>
      <c r="Q36" s="674">
        <v>60800000</v>
      </c>
      <c r="R36" s="675"/>
      <c r="S36" s="675"/>
      <c r="T36" s="675"/>
      <c r="U36" s="675"/>
      <c r="V36" s="676"/>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666"/>
      <c r="C37" s="605" t="s">
        <v>71</v>
      </c>
      <c r="D37" s="695"/>
      <c r="E37" s="695"/>
      <c r="F37" s="695"/>
      <c r="G37" s="695"/>
      <c r="H37" s="695"/>
      <c r="I37" s="695"/>
      <c r="J37" s="695"/>
      <c r="K37" s="695"/>
      <c r="L37" s="695"/>
      <c r="M37" s="695"/>
      <c r="N37" s="695"/>
      <c r="O37" s="695"/>
      <c r="P37" s="696"/>
      <c r="Q37" s="674">
        <v>50000000</v>
      </c>
      <c r="R37" s="675"/>
      <c r="S37" s="675"/>
      <c r="T37" s="675"/>
      <c r="U37" s="675"/>
      <c r="V37" s="676"/>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666"/>
      <c r="C38" s="750" t="s">
        <v>2185</v>
      </c>
      <c r="D38" s="751"/>
      <c r="E38" s="751"/>
      <c r="F38" s="751"/>
      <c r="G38" s="751"/>
      <c r="H38" s="751"/>
      <c r="I38" s="751"/>
      <c r="J38" s="751"/>
      <c r="K38" s="751"/>
      <c r="L38" s="751"/>
      <c r="M38" s="751"/>
      <c r="N38" s="751"/>
      <c r="O38" s="751"/>
      <c r="P38" s="752"/>
      <c r="Q38" s="671">
        <v>200000</v>
      </c>
      <c r="R38" s="672"/>
      <c r="S38" s="672"/>
      <c r="T38" s="672"/>
      <c r="U38" s="672"/>
      <c r="V38" s="673"/>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666"/>
      <c r="C39" s="668" t="s">
        <v>2186</v>
      </c>
      <c r="D39" s="669"/>
      <c r="E39" s="669"/>
      <c r="F39" s="669"/>
      <c r="G39" s="669"/>
      <c r="H39" s="669"/>
      <c r="I39" s="669"/>
      <c r="J39" s="669"/>
      <c r="K39" s="669"/>
      <c r="L39" s="669"/>
      <c r="M39" s="669"/>
      <c r="N39" s="669"/>
      <c r="O39" s="669"/>
      <c r="P39" s="670"/>
      <c r="Q39" s="765">
        <v>550000</v>
      </c>
      <c r="R39" s="766"/>
      <c r="S39" s="766"/>
      <c r="T39" s="766"/>
      <c r="U39" s="766"/>
      <c r="V39" s="767"/>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667"/>
      <c r="C40" s="668" t="s">
        <v>2187</v>
      </c>
      <c r="D40" s="669"/>
      <c r="E40" s="669"/>
      <c r="F40" s="669"/>
      <c r="G40" s="669"/>
      <c r="H40" s="669"/>
      <c r="I40" s="669"/>
      <c r="J40" s="669"/>
      <c r="K40" s="669"/>
      <c r="L40" s="669"/>
      <c r="M40" s="669"/>
      <c r="N40" s="669"/>
      <c r="O40" s="669"/>
      <c r="P40" s="670"/>
      <c r="Q40" s="671">
        <v>100000</v>
      </c>
      <c r="R40" s="672"/>
      <c r="S40" s="672"/>
      <c r="T40" s="672"/>
      <c r="U40" s="672"/>
      <c r="V40" s="673"/>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677" t="s">
        <v>2188</v>
      </c>
      <c r="D43" s="677"/>
      <c r="E43" s="677"/>
      <c r="F43" s="677"/>
      <c r="G43" s="677"/>
      <c r="H43" s="677"/>
      <c r="I43" s="677"/>
      <c r="J43" s="677"/>
      <c r="K43" s="677"/>
      <c r="L43" s="677"/>
      <c r="M43" s="677"/>
      <c r="N43" s="677"/>
      <c r="O43" s="677"/>
      <c r="P43" s="677"/>
      <c r="Q43" s="677"/>
      <c r="R43" s="677"/>
      <c r="S43" s="677"/>
      <c r="T43" s="677"/>
      <c r="U43" s="677"/>
      <c r="V43" s="677"/>
      <c r="W43" s="677"/>
      <c r="X43" s="677"/>
      <c r="Y43" s="677"/>
      <c r="Z43" s="677"/>
      <c r="AA43" s="677"/>
      <c r="AB43" s="677"/>
      <c r="AC43" s="677"/>
      <c r="AD43" s="677"/>
      <c r="AE43" s="677"/>
      <c r="AF43" s="677"/>
      <c r="AG43" s="677"/>
      <c r="AH43" s="677"/>
      <c r="AI43" s="677"/>
      <c r="AJ43" s="677"/>
      <c r="AK43" s="677"/>
      <c r="AL43" s="115"/>
      <c r="AT43" s="72"/>
      <c r="AU43" s="72"/>
      <c r="AV43" s="72"/>
      <c r="AW43" s="72"/>
      <c r="AX43" s="72"/>
    </row>
    <row r="44" spans="1:57" s="67" customFormat="1" ht="33" customHeight="1">
      <c r="A44" s="66"/>
      <c r="B44" s="114" t="s">
        <v>63</v>
      </c>
      <c r="C44" s="694" t="s">
        <v>2190</v>
      </c>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115"/>
      <c r="AT44" s="72"/>
      <c r="AU44" s="72"/>
      <c r="AV44" s="72"/>
      <c r="AW44" s="72"/>
      <c r="AX44" s="72"/>
    </row>
    <row r="45" spans="1:57" s="67" customFormat="1" ht="34.9" customHeight="1">
      <c r="A45" s="66"/>
      <c r="B45" s="114" t="s">
        <v>63</v>
      </c>
      <c r="C45" s="677" t="s">
        <v>2191</v>
      </c>
      <c r="D45" s="677"/>
      <c r="E45" s="677"/>
      <c r="F45" s="677"/>
      <c r="G45" s="677"/>
      <c r="H45" s="677"/>
      <c r="I45" s="677"/>
      <c r="J45" s="677"/>
      <c r="K45" s="677"/>
      <c r="L45" s="677"/>
      <c r="M45" s="677"/>
      <c r="N45" s="677"/>
      <c r="O45" s="677"/>
      <c r="P45" s="677"/>
      <c r="Q45" s="677"/>
      <c r="R45" s="677"/>
      <c r="S45" s="677"/>
      <c r="T45" s="677"/>
      <c r="U45" s="677"/>
      <c r="V45" s="677"/>
      <c r="W45" s="677"/>
      <c r="X45" s="677"/>
      <c r="Y45" s="677"/>
      <c r="Z45" s="677"/>
      <c r="AA45" s="677"/>
      <c r="AB45" s="677"/>
      <c r="AC45" s="677"/>
      <c r="AD45" s="677"/>
      <c r="AE45" s="677"/>
      <c r="AF45" s="677"/>
      <c r="AG45" s="677"/>
      <c r="AH45" s="677"/>
      <c r="AI45" s="677"/>
      <c r="AJ45" s="677"/>
      <c r="AK45" s="677"/>
      <c r="AL45" s="115"/>
      <c r="AT45" s="72"/>
      <c r="AU45" s="72"/>
      <c r="AV45" s="72"/>
      <c r="AW45" s="72"/>
      <c r="AX45" s="72"/>
    </row>
    <row r="46" spans="1:57" s="67" customFormat="1" ht="13.5" customHeight="1">
      <c r="A46" s="66"/>
      <c r="B46" s="98" t="s">
        <v>63</v>
      </c>
      <c r="C46" s="481" t="s">
        <v>2189</v>
      </c>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763" t="s">
        <v>2244</v>
      </c>
      <c r="C48" s="763"/>
      <c r="D48" s="763"/>
      <c r="E48" s="763"/>
      <c r="F48" s="763"/>
      <c r="G48" s="763"/>
      <c r="H48" s="763"/>
      <c r="I48" s="763"/>
      <c r="J48" s="763"/>
      <c r="K48" s="763"/>
      <c r="L48" s="763"/>
      <c r="M48" s="763"/>
      <c r="N48" s="763"/>
      <c r="O48" s="763"/>
      <c r="P48" s="763"/>
      <c r="Q48" s="763"/>
      <c r="R48" s="763"/>
      <c r="S48" s="763"/>
      <c r="T48" s="763"/>
      <c r="U48" s="763"/>
      <c r="V48" s="763"/>
      <c r="W48" s="763"/>
      <c r="X48" s="763"/>
      <c r="Y48" s="763"/>
      <c r="Z48" s="763"/>
      <c r="AA48" s="763"/>
      <c r="AB48" s="763"/>
      <c r="AC48" s="763"/>
      <c r="AD48" s="763"/>
      <c r="AE48" s="763"/>
      <c r="AF48" s="763"/>
      <c r="AG48" s="763"/>
      <c r="AH48" s="763"/>
      <c r="AI48" s="763"/>
      <c r="AJ48" s="763"/>
      <c r="AK48" s="763"/>
      <c r="AL48" s="118"/>
      <c r="AT48" s="120"/>
      <c r="AU48" s="120"/>
      <c r="AV48" s="120"/>
      <c r="AW48" s="120"/>
      <c r="AX48" s="120"/>
    </row>
    <row r="49" spans="1:50" s="119" customFormat="1" ht="17.45" customHeight="1" thickBot="1">
      <c r="A49" s="118"/>
      <c r="B49" s="764" t="s">
        <v>72</v>
      </c>
      <c r="C49" s="764"/>
      <c r="D49" s="764"/>
      <c r="E49" s="764"/>
      <c r="F49" s="764"/>
      <c r="G49" s="764"/>
      <c r="H49" s="764"/>
      <c r="I49" s="764"/>
      <c r="J49" s="764"/>
      <c r="K49" s="764"/>
      <c r="L49" s="764"/>
      <c r="M49" s="764"/>
      <c r="N49" s="764"/>
      <c r="O49" s="764"/>
      <c r="P49" s="764"/>
      <c r="Q49" s="764"/>
      <c r="R49" s="764"/>
      <c r="S49" s="764"/>
      <c r="T49" s="764"/>
      <c r="U49" s="764"/>
      <c r="V49" s="764"/>
      <c r="W49" s="764"/>
      <c r="X49" s="764"/>
      <c r="Y49" s="764"/>
      <c r="Z49" s="764"/>
      <c r="AA49" s="764"/>
      <c r="AB49" s="764"/>
      <c r="AC49" s="764"/>
      <c r="AD49" s="764"/>
      <c r="AE49" s="764"/>
      <c r="AF49" s="764"/>
      <c r="AG49" s="764"/>
      <c r="AH49" s="764"/>
      <c r="AI49" s="764"/>
      <c r="AJ49" s="764"/>
      <c r="AK49" s="764"/>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555" t="s">
        <v>74</v>
      </c>
      <c r="C50" s="556"/>
      <c r="D50" s="556"/>
      <c r="E50" s="556"/>
      <c r="F50" s="556"/>
      <c r="G50" s="556"/>
      <c r="H50" s="556"/>
      <c r="I50" s="556"/>
      <c r="J50" s="556"/>
      <c r="K50" s="556"/>
      <c r="L50" s="556"/>
      <c r="M50" s="556"/>
      <c r="N50" s="556"/>
      <c r="O50" s="556"/>
      <c r="P50" s="556"/>
      <c r="Q50" s="556"/>
      <c r="R50" s="556"/>
      <c r="S50" s="556"/>
      <c r="T50" s="556"/>
      <c r="U50" s="556"/>
      <c r="V50" s="556"/>
      <c r="W50" s="556"/>
      <c r="X50" s="556"/>
      <c r="Y50" s="556"/>
      <c r="Z50" s="556"/>
      <c r="AA50" s="556"/>
      <c r="AB50" s="556"/>
      <c r="AC50" s="556"/>
      <c r="AD50" s="556"/>
      <c r="AE50" s="556"/>
      <c r="AF50" s="556"/>
      <c r="AG50" s="556"/>
      <c r="AH50" s="556"/>
      <c r="AI50" s="556"/>
      <c r="AJ50" s="556"/>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747" t="s">
        <v>76</v>
      </c>
      <c r="C51" s="748"/>
      <c r="D51" s="748"/>
      <c r="E51" s="748"/>
      <c r="F51" s="748"/>
      <c r="G51" s="748"/>
      <c r="H51" s="748"/>
      <c r="I51" s="748"/>
      <c r="J51" s="748"/>
      <c r="K51" s="748"/>
      <c r="L51" s="748"/>
      <c r="M51" s="748"/>
      <c r="N51" s="748"/>
      <c r="O51" s="748"/>
      <c r="P51" s="748"/>
      <c r="Q51" s="748"/>
      <c r="R51" s="748"/>
      <c r="S51" s="749"/>
      <c r="T51" s="761">
        <f>'別紙様式3-2（処遇改善加算　個票）'!N6</f>
        <v>14772677</v>
      </c>
      <c r="U51" s="762"/>
      <c r="V51" s="762"/>
      <c r="W51" s="762"/>
      <c r="X51" s="762"/>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32" t="s">
        <v>78</v>
      </c>
      <c r="C52" s="733"/>
      <c r="D52" s="733"/>
      <c r="E52" s="733"/>
      <c r="F52" s="733"/>
      <c r="G52" s="733"/>
      <c r="H52" s="733"/>
      <c r="I52" s="733"/>
      <c r="J52" s="733"/>
      <c r="K52" s="733"/>
      <c r="L52" s="733"/>
      <c r="M52" s="733"/>
      <c r="N52" s="733"/>
      <c r="O52" s="733"/>
      <c r="P52" s="733"/>
      <c r="Q52" s="733"/>
      <c r="R52" s="733"/>
      <c r="S52" s="733"/>
      <c r="T52" s="734">
        <v>26386000</v>
      </c>
      <c r="U52" s="735"/>
      <c r="V52" s="735"/>
      <c r="W52" s="735"/>
      <c r="X52" s="736"/>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686"/>
      <c r="C56" s="731"/>
      <c r="D56" s="482" t="s">
        <v>82</v>
      </c>
      <c r="E56" s="483"/>
      <c r="F56" s="483"/>
      <c r="G56" s="483"/>
      <c r="H56" s="483"/>
      <c r="I56" s="483"/>
      <c r="J56" s="483"/>
      <c r="K56" s="483"/>
      <c r="L56" s="483"/>
      <c r="M56" s="483"/>
      <c r="N56" s="483"/>
      <c r="O56" s="483"/>
      <c r="P56" s="483"/>
      <c r="Q56" s="483"/>
      <c r="R56" s="483"/>
      <c r="S56" s="483"/>
      <c r="T56" s="483"/>
      <c r="U56" s="483"/>
      <c r="V56" s="483"/>
      <c r="W56" s="483"/>
      <c r="X56" s="483"/>
      <c r="Y56" s="483"/>
      <c r="Z56" s="483"/>
      <c r="AA56" s="483"/>
      <c r="AB56" s="483"/>
      <c r="AC56" s="483"/>
      <c r="AD56" s="483"/>
      <c r="AE56" s="483"/>
      <c r="AF56" s="483"/>
      <c r="AG56" s="483"/>
      <c r="AH56" s="483"/>
      <c r="AI56" s="483"/>
      <c r="AJ56" s="483"/>
      <c r="AK56" s="484"/>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683" t="s">
        <v>83</v>
      </c>
      <c r="D59" s="683"/>
      <c r="E59" s="683"/>
      <c r="F59" s="683"/>
      <c r="G59" s="683"/>
      <c r="H59" s="683"/>
      <c r="I59" s="683"/>
      <c r="J59" s="683"/>
      <c r="K59" s="683"/>
      <c r="L59" s="683"/>
      <c r="M59" s="683"/>
      <c r="N59" s="683"/>
      <c r="O59" s="683"/>
      <c r="P59" s="683"/>
      <c r="Q59" s="683"/>
      <c r="R59" s="683"/>
      <c r="S59" s="683"/>
      <c r="T59" s="683"/>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686"/>
      <c r="D60" s="687"/>
      <c r="E60" s="678" t="s">
        <v>84</v>
      </c>
      <c r="F60" s="678"/>
      <c r="G60" s="678"/>
      <c r="H60" s="678"/>
      <c r="I60" s="678"/>
      <c r="J60" s="678"/>
      <c r="K60" s="678"/>
      <c r="L60" s="678"/>
      <c r="M60" s="678"/>
      <c r="N60" s="678"/>
      <c r="O60" s="678"/>
      <c r="P60" s="678"/>
      <c r="Q60" s="678"/>
      <c r="R60" s="679"/>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683" t="s">
        <v>91</v>
      </c>
      <c r="D65" s="683"/>
      <c r="E65" s="683"/>
      <c r="F65" s="683"/>
      <c r="G65" s="683"/>
      <c r="H65" s="683"/>
      <c r="I65" s="683"/>
      <c r="J65" s="683"/>
      <c r="K65" s="683"/>
      <c r="L65" s="683"/>
      <c r="M65" s="683"/>
      <c r="N65" s="683"/>
      <c r="O65" s="683"/>
      <c r="P65" s="683"/>
      <c r="Q65" s="683"/>
      <c r="R65" s="683"/>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686"/>
      <c r="D66" s="687"/>
      <c r="E66" s="678" t="s">
        <v>92</v>
      </c>
      <c r="F66" s="678"/>
      <c r="G66" s="678"/>
      <c r="H66" s="678"/>
      <c r="I66" s="678"/>
      <c r="J66" s="678"/>
      <c r="K66" s="678"/>
      <c r="L66" s="678"/>
      <c r="M66" s="678"/>
      <c r="N66" s="678"/>
      <c r="O66" s="678"/>
      <c r="P66" s="678"/>
      <c r="Q66" s="678"/>
      <c r="R66" s="679"/>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30"/>
      <c r="C67" s="139" t="s">
        <v>85</v>
      </c>
      <c r="D67" s="688" t="s">
        <v>93</v>
      </c>
      <c r="E67" s="689"/>
      <c r="F67" s="689"/>
      <c r="G67" s="689"/>
      <c r="H67" s="690"/>
      <c r="I67" s="690"/>
      <c r="J67" s="690"/>
      <c r="K67" s="690"/>
      <c r="L67" s="690"/>
      <c r="M67" s="690"/>
      <c r="N67" s="690"/>
      <c r="O67" s="690"/>
      <c r="P67" s="690"/>
      <c r="Q67" s="690"/>
      <c r="R67" s="690"/>
      <c r="S67" s="690"/>
      <c r="T67" s="690"/>
      <c r="U67" s="690"/>
      <c r="V67" s="690"/>
      <c r="W67" s="690"/>
      <c r="X67" s="690"/>
      <c r="Y67" s="690"/>
      <c r="Z67" s="690"/>
      <c r="AA67" s="690"/>
      <c r="AB67" s="690"/>
      <c r="AC67" s="690"/>
      <c r="AD67" s="690"/>
      <c r="AE67" s="690"/>
      <c r="AF67" s="690"/>
      <c r="AG67" s="690"/>
      <c r="AH67" s="690"/>
      <c r="AI67" s="690"/>
      <c r="AJ67" s="690"/>
      <c r="AK67" s="691"/>
      <c r="AL67" s="66"/>
      <c r="AM67" s="275" t="b">
        <v>1</v>
      </c>
      <c r="AN67" s="274"/>
      <c r="AO67" s="275" t="b">
        <v>1</v>
      </c>
      <c r="AP67" s="122"/>
    </row>
    <row r="68" spans="1:57" ht="28.5" customHeight="1" thickBot="1">
      <c r="A68" s="38"/>
      <c r="B68" s="730"/>
      <c r="C68" s="753"/>
      <c r="D68" s="739" t="s">
        <v>94</v>
      </c>
      <c r="E68" s="740"/>
      <c r="F68" s="740"/>
      <c r="G68" s="740"/>
      <c r="H68" s="692"/>
      <c r="I68" s="737" t="s">
        <v>56</v>
      </c>
      <c r="J68" s="755" t="s">
        <v>95</v>
      </c>
      <c r="K68" s="756"/>
      <c r="L68" s="756"/>
      <c r="M68" s="756"/>
      <c r="N68" s="756"/>
      <c r="O68" s="756"/>
      <c r="P68" s="756"/>
      <c r="Q68" s="756"/>
      <c r="R68" s="756"/>
      <c r="S68" s="756"/>
      <c r="T68" s="756"/>
      <c r="U68" s="756"/>
      <c r="V68" s="756"/>
      <c r="W68" s="756"/>
      <c r="X68" s="756"/>
      <c r="Y68" s="756"/>
      <c r="Z68" s="756"/>
      <c r="AA68" s="756"/>
      <c r="AB68" s="756"/>
      <c r="AC68" s="756"/>
      <c r="AD68" s="756"/>
      <c r="AE68" s="756"/>
      <c r="AF68" s="756"/>
      <c r="AG68" s="756"/>
      <c r="AH68" s="756"/>
      <c r="AI68" s="756"/>
      <c r="AJ68" s="756"/>
      <c r="AK68" s="757"/>
      <c r="AL68" s="66"/>
      <c r="AM68" s="274"/>
      <c r="AN68" s="274"/>
      <c r="AO68" s="274"/>
      <c r="AP68" s="122"/>
    </row>
    <row r="69" spans="1:57" ht="34.5" customHeight="1" thickBot="1">
      <c r="A69" s="38"/>
      <c r="B69" s="730"/>
      <c r="C69" s="753"/>
      <c r="D69" s="741"/>
      <c r="E69" s="566"/>
      <c r="F69" s="566"/>
      <c r="G69" s="566"/>
      <c r="H69" s="693"/>
      <c r="I69" s="738"/>
      <c r="J69" s="758"/>
      <c r="K69" s="759"/>
      <c r="L69" s="759"/>
      <c r="M69" s="759"/>
      <c r="N69" s="759"/>
      <c r="O69" s="759"/>
      <c r="P69" s="759"/>
      <c r="Q69" s="759"/>
      <c r="R69" s="759"/>
      <c r="S69" s="759"/>
      <c r="T69" s="759"/>
      <c r="U69" s="759"/>
      <c r="V69" s="759"/>
      <c r="W69" s="759"/>
      <c r="X69" s="759"/>
      <c r="Y69" s="759"/>
      <c r="Z69" s="759"/>
      <c r="AA69" s="759"/>
      <c r="AB69" s="759"/>
      <c r="AC69" s="759"/>
      <c r="AD69" s="759"/>
      <c r="AE69" s="759"/>
      <c r="AF69" s="759"/>
      <c r="AG69" s="759"/>
      <c r="AH69" s="759"/>
      <c r="AI69" s="759"/>
      <c r="AJ69" s="759"/>
      <c r="AK69" s="760"/>
      <c r="AL69" s="66"/>
      <c r="AM69" s="66"/>
      <c r="AN69" s="66"/>
      <c r="AO69" s="122"/>
      <c r="AP69" s="122"/>
      <c r="AQ69" s="663" t="s">
        <v>96</v>
      </c>
      <c r="AR69" s="664"/>
      <c r="AS69" s="664"/>
      <c r="AT69" s="664"/>
      <c r="AU69" s="664"/>
      <c r="AV69" s="664"/>
      <c r="AW69" s="664"/>
      <c r="AX69" s="664"/>
      <c r="AY69" s="664"/>
      <c r="AZ69" s="664"/>
      <c r="BA69" s="664"/>
      <c r="BB69" s="664"/>
      <c r="BC69" s="664"/>
      <c r="BD69" s="664"/>
      <c r="BE69" s="665"/>
    </row>
    <row r="70" spans="1:57" ht="15" customHeight="1" thickBot="1">
      <c r="A70" s="38"/>
      <c r="B70" s="730"/>
      <c r="C70" s="753"/>
      <c r="D70" s="741"/>
      <c r="E70" s="566"/>
      <c r="F70" s="566"/>
      <c r="G70" s="566"/>
      <c r="H70" s="491"/>
      <c r="I70" s="493" t="s">
        <v>61</v>
      </c>
      <c r="J70" s="162" t="s">
        <v>97</v>
      </c>
      <c r="K70" s="163"/>
      <c r="L70" s="163"/>
      <c r="M70" s="163"/>
      <c r="N70" s="163"/>
      <c r="O70" s="163"/>
      <c r="P70" s="163"/>
      <c r="Q70" s="163"/>
      <c r="R70" s="163"/>
      <c r="S70" s="495" t="s">
        <v>98</v>
      </c>
      <c r="T70" s="495"/>
      <c r="U70" s="495"/>
      <c r="V70" s="495"/>
      <c r="W70" s="495"/>
      <c r="X70" s="495"/>
      <c r="Y70" s="495"/>
      <c r="Z70" s="495"/>
      <c r="AA70" s="495"/>
      <c r="AB70" s="495"/>
      <c r="AC70" s="495"/>
      <c r="AD70" s="495"/>
      <c r="AE70" s="495"/>
      <c r="AF70" s="495"/>
      <c r="AG70" s="495"/>
      <c r="AH70" s="495"/>
      <c r="AI70" s="495"/>
      <c r="AJ70" s="495"/>
      <c r="AK70" s="496"/>
      <c r="AL70" s="66"/>
      <c r="AM70" s="164"/>
      <c r="AO70" s="66"/>
      <c r="AP70" s="66"/>
    </row>
    <row r="71" spans="1:57" ht="33" customHeight="1" thickBot="1">
      <c r="A71" s="38"/>
      <c r="B71" s="730"/>
      <c r="C71" s="754"/>
      <c r="D71" s="742"/>
      <c r="E71" s="743"/>
      <c r="F71" s="743"/>
      <c r="G71" s="743"/>
      <c r="H71" s="492"/>
      <c r="I71" s="494"/>
      <c r="J71" s="725"/>
      <c r="K71" s="726"/>
      <c r="L71" s="726"/>
      <c r="M71" s="726"/>
      <c r="N71" s="726"/>
      <c r="O71" s="726"/>
      <c r="P71" s="726"/>
      <c r="Q71" s="726"/>
      <c r="R71" s="726"/>
      <c r="S71" s="726"/>
      <c r="T71" s="726"/>
      <c r="U71" s="726"/>
      <c r="V71" s="726"/>
      <c r="W71" s="726"/>
      <c r="X71" s="726"/>
      <c r="Y71" s="726"/>
      <c r="Z71" s="726"/>
      <c r="AA71" s="726"/>
      <c r="AB71" s="726"/>
      <c r="AC71" s="726"/>
      <c r="AD71" s="726"/>
      <c r="AE71" s="726"/>
      <c r="AF71" s="726"/>
      <c r="AG71" s="726"/>
      <c r="AH71" s="726"/>
      <c r="AI71" s="726"/>
      <c r="AJ71" s="726"/>
      <c r="AK71" s="727"/>
      <c r="AL71" s="66"/>
      <c r="AM71" s="66"/>
      <c r="AN71" s="66"/>
      <c r="AQ71" s="663" t="s">
        <v>96</v>
      </c>
      <c r="AR71" s="664"/>
      <c r="AS71" s="664"/>
      <c r="AT71" s="664"/>
      <c r="AU71" s="664"/>
      <c r="AV71" s="664"/>
      <c r="AW71" s="664"/>
      <c r="AX71" s="664"/>
      <c r="AY71" s="664"/>
      <c r="AZ71" s="664"/>
      <c r="BA71" s="664"/>
      <c r="BB71" s="664"/>
      <c r="BC71" s="664"/>
      <c r="BD71" s="664"/>
      <c r="BE71" s="665"/>
    </row>
    <row r="72" spans="1:57" ht="16.5" customHeight="1" thickBot="1">
      <c r="A72" s="38"/>
      <c r="B72" s="165"/>
      <c r="C72" s="461"/>
      <c r="D72" s="479"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482" t="s">
        <v>101</v>
      </c>
      <c r="D76" s="483"/>
      <c r="E76" s="483"/>
      <c r="F76" s="483"/>
      <c r="G76" s="483"/>
      <c r="H76" s="483"/>
      <c r="I76" s="483"/>
      <c r="J76" s="483"/>
      <c r="K76" s="483"/>
      <c r="L76" s="483"/>
      <c r="M76" s="483"/>
      <c r="N76" s="483"/>
      <c r="O76" s="483"/>
      <c r="P76" s="483"/>
      <c r="Q76" s="483"/>
      <c r="R76" s="483"/>
      <c r="S76" s="483"/>
      <c r="T76" s="483"/>
      <c r="U76" s="483"/>
      <c r="V76" s="483"/>
      <c r="W76" s="483"/>
      <c r="X76" s="483"/>
      <c r="Y76" s="483"/>
      <c r="Z76" s="483"/>
      <c r="AA76" s="483"/>
      <c r="AB76" s="483"/>
      <c r="AC76" s="483"/>
      <c r="AD76" s="483"/>
      <c r="AE76" s="483"/>
      <c r="AF76" s="483"/>
      <c r="AG76" s="483"/>
      <c r="AH76" s="483"/>
      <c r="AI76" s="483"/>
      <c r="AJ76" s="483"/>
      <c r="AK76" s="484"/>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686"/>
      <c r="C78" s="687"/>
      <c r="D78" s="728" t="s">
        <v>92</v>
      </c>
      <c r="E78" s="728"/>
      <c r="F78" s="728"/>
      <c r="G78" s="728"/>
      <c r="H78" s="728"/>
      <c r="I78" s="728"/>
      <c r="J78" s="728"/>
      <c r="K78" s="728"/>
      <c r="L78" s="728"/>
      <c r="M78" s="728"/>
      <c r="N78" s="728"/>
      <c r="O78" s="728"/>
      <c r="P78" s="728"/>
      <c r="Q78" s="729"/>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768" t="s">
        <v>2194</v>
      </c>
      <c r="D79" s="498"/>
      <c r="E79" s="498"/>
      <c r="F79" s="498"/>
      <c r="G79" s="498"/>
      <c r="H79" s="498"/>
      <c r="I79" s="498"/>
      <c r="J79" s="498"/>
      <c r="K79" s="498"/>
      <c r="L79" s="498"/>
      <c r="M79" s="498"/>
      <c r="N79" s="498"/>
      <c r="O79" s="498"/>
      <c r="P79" s="498"/>
      <c r="Q79" s="498"/>
      <c r="R79" s="498"/>
      <c r="S79" s="501"/>
      <c r="T79" s="498"/>
      <c r="U79" s="498"/>
      <c r="V79" s="498"/>
      <c r="W79" s="498"/>
      <c r="X79" s="498"/>
      <c r="Y79" s="498"/>
      <c r="Z79" s="498"/>
      <c r="AA79" s="498"/>
      <c r="AB79" s="498"/>
      <c r="AC79" s="498"/>
      <c r="AD79" s="498"/>
      <c r="AE79" s="498"/>
      <c r="AF79" s="498"/>
      <c r="AG79" s="498"/>
      <c r="AH79" s="498"/>
      <c r="AI79" s="498"/>
      <c r="AJ79" s="498"/>
      <c r="AK79" s="769"/>
      <c r="AL79" s="66"/>
      <c r="AM79" s="276"/>
      <c r="AN79" s="277"/>
      <c r="AO79" s="277"/>
      <c r="AP79" s="277"/>
    </row>
    <row r="80" spans="1:57" ht="27" customHeight="1">
      <c r="A80" s="38"/>
      <c r="B80" s="753"/>
      <c r="C80" s="739" t="s">
        <v>102</v>
      </c>
      <c r="D80" s="740"/>
      <c r="E80" s="740"/>
      <c r="F80" s="740"/>
      <c r="G80" s="224"/>
      <c r="H80" s="176" t="s">
        <v>56</v>
      </c>
      <c r="I80" s="716" t="s">
        <v>103</v>
      </c>
      <c r="J80" s="717"/>
      <c r="K80" s="717"/>
      <c r="L80" s="717"/>
      <c r="M80" s="717"/>
      <c r="N80" s="717"/>
      <c r="O80" s="717"/>
      <c r="P80" s="717"/>
      <c r="Q80" s="717"/>
      <c r="R80" s="717"/>
      <c r="S80" s="717"/>
      <c r="T80" s="717"/>
      <c r="U80" s="717"/>
      <c r="V80" s="717"/>
      <c r="W80" s="717"/>
      <c r="X80" s="717"/>
      <c r="Y80" s="717"/>
      <c r="Z80" s="717"/>
      <c r="AA80" s="717"/>
      <c r="AB80" s="717"/>
      <c r="AC80" s="717"/>
      <c r="AD80" s="717"/>
      <c r="AE80" s="717"/>
      <c r="AF80" s="717"/>
      <c r="AG80" s="717"/>
      <c r="AH80" s="717"/>
      <c r="AI80" s="717"/>
      <c r="AJ80" s="717"/>
      <c r="AK80" s="718"/>
      <c r="AL80" s="66"/>
      <c r="AM80" s="278" t="b">
        <v>0</v>
      </c>
      <c r="AN80" s="279" t="b">
        <v>0</v>
      </c>
      <c r="AO80" s="278" t="b">
        <v>0</v>
      </c>
      <c r="AP80" s="278" t="b">
        <v>0</v>
      </c>
    </row>
    <row r="81" spans="1:57" ht="37.5" customHeight="1">
      <c r="A81" s="38"/>
      <c r="B81" s="753"/>
      <c r="C81" s="741"/>
      <c r="D81" s="566"/>
      <c r="E81" s="566"/>
      <c r="F81" s="566"/>
      <c r="G81" s="225"/>
      <c r="H81" s="177" t="s">
        <v>61</v>
      </c>
      <c r="I81" s="719" t="s">
        <v>2195</v>
      </c>
      <c r="J81" s="720"/>
      <c r="K81" s="720"/>
      <c r="L81" s="720"/>
      <c r="M81" s="720"/>
      <c r="N81" s="720"/>
      <c r="O81" s="720"/>
      <c r="P81" s="720"/>
      <c r="Q81" s="720"/>
      <c r="R81" s="720"/>
      <c r="S81" s="720"/>
      <c r="T81" s="720"/>
      <c r="U81" s="720"/>
      <c r="V81" s="720"/>
      <c r="W81" s="720"/>
      <c r="X81" s="720"/>
      <c r="Y81" s="720"/>
      <c r="Z81" s="720"/>
      <c r="AA81" s="720"/>
      <c r="AB81" s="720"/>
      <c r="AC81" s="720"/>
      <c r="AD81" s="720"/>
      <c r="AE81" s="720"/>
      <c r="AF81" s="720"/>
      <c r="AG81" s="720"/>
      <c r="AH81" s="720"/>
      <c r="AI81" s="720"/>
      <c r="AJ81" s="720"/>
      <c r="AK81" s="721"/>
      <c r="AL81" s="66"/>
      <c r="AM81" s="280"/>
      <c r="AN81" s="62"/>
      <c r="AO81" s="62"/>
      <c r="AP81" s="62"/>
    </row>
    <row r="82" spans="1:57" ht="36" customHeight="1" thickBot="1">
      <c r="A82" s="38"/>
      <c r="B82" s="754"/>
      <c r="C82" s="742"/>
      <c r="D82" s="743"/>
      <c r="E82" s="743"/>
      <c r="F82" s="743"/>
      <c r="G82" s="226"/>
      <c r="H82" s="178" t="s">
        <v>104</v>
      </c>
      <c r="I82" s="722" t="s">
        <v>105</v>
      </c>
      <c r="J82" s="723"/>
      <c r="K82" s="723"/>
      <c r="L82" s="723"/>
      <c r="M82" s="723"/>
      <c r="N82" s="723"/>
      <c r="O82" s="723"/>
      <c r="P82" s="723"/>
      <c r="Q82" s="723"/>
      <c r="R82" s="723"/>
      <c r="S82" s="723"/>
      <c r="T82" s="723"/>
      <c r="U82" s="723"/>
      <c r="V82" s="723"/>
      <c r="W82" s="723"/>
      <c r="X82" s="723"/>
      <c r="Y82" s="723"/>
      <c r="Z82" s="723"/>
      <c r="AA82" s="723"/>
      <c r="AB82" s="723"/>
      <c r="AC82" s="723"/>
      <c r="AD82" s="723"/>
      <c r="AE82" s="723"/>
      <c r="AF82" s="723"/>
      <c r="AG82" s="723"/>
      <c r="AH82" s="723"/>
      <c r="AI82" s="723"/>
      <c r="AJ82" s="723"/>
      <c r="AK82" s="724"/>
      <c r="AL82" s="66"/>
      <c r="AM82" s="280"/>
      <c r="AN82" s="62"/>
      <c r="AO82" s="62"/>
      <c r="AP82" s="62"/>
    </row>
    <row r="83" spans="1:57" ht="21" customHeight="1">
      <c r="A83" s="38"/>
      <c r="B83" s="179" t="s">
        <v>87</v>
      </c>
      <c r="C83" s="512" t="s">
        <v>99</v>
      </c>
      <c r="D83" s="513"/>
      <c r="E83" s="513"/>
      <c r="F83" s="513"/>
      <c r="G83" s="513"/>
      <c r="H83" s="513"/>
      <c r="I83" s="513"/>
      <c r="J83" s="513"/>
      <c r="K83" s="513"/>
      <c r="L83" s="513"/>
      <c r="M83" s="513"/>
      <c r="N83" s="513"/>
      <c r="O83" s="513"/>
      <c r="P83" s="513"/>
      <c r="Q83" s="513"/>
      <c r="R83" s="513"/>
      <c r="S83" s="513"/>
      <c r="T83" s="513"/>
      <c r="U83" s="513"/>
      <c r="V83" s="513"/>
      <c r="W83" s="513"/>
      <c r="X83" s="513"/>
      <c r="Y83" s="513"/>
      <c r="Z83" s="513"/>
      <c r="AA83" s="513"/>
      <c r="AB83" s="513"/>
      <c r="AC83" s="513"/>
      <c r="AD83" s="513"/>
      <c r="AE83" s="513"/>
      <c r="AF83" s="513"/>
      <c r="AG83" s="513"/>
      <c r="AH83" s="513"/>
      <c r="AI83" s="513"/>
      <c r="AJ83" s="513"/>
      <c r="AK83" s="514"/>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11" t="s">
        <v>106</v>
      </c>
      <c r="C85" s="711"/>
      <c r="D85" s="711"/>
      <c r="E85" s="711"/>
      <c r="F85" s="711"/>
      <c r="G85" s="711"/>
      <c r="H85" s="711"/>
      <c r="I85" s="711"/>
      <c r="J85" s="711"/>
      <c r="K85" s="711"/>
      <c r="L85" s="711"/>
      <c r="M85" s="711"/>
      <c r="N85" s="711"/>
      <c r="O85" s="711"/>
      <c r="P85" s="711"/>
      <c r="Q85" s="711"/>
      <c r="R85" s="711"/>
      <c r="S85" s="711"/>
      <c r="T85" s="711"/>
      <c r="U85" s="711"/>
      <c r="V85" s="711"/>
      <c r="W85" s="711"/>
      <c r="X85" s="711"/>
      <c r="Y85" s="711"/>
      <c r="Z85" s="711"/>
      <c r="AA85" s="711"/>
      <c r="AB85" s="711"/>
      <c r="AC85" s="711"/>
      <c r="AD85" s="711"/>
      <c r="AE85" s="711"/>
      <c r="AF85" s="711"/>
      <c r="AG85" s="711"/>
      <c r="AH85" s="711"/>
      <c r="AI85" s="711"/>
      <c r="AJ85" s="711"/>
      <c r="AK85" s="711"/>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744" t="s">
        <v>107</v>
      </c>
      <c r="C87" s="745"/>
      <c r="D87" s="745"/>
      <c r="E87" s="745"/>
      <c r="F87" s="745"/>
      <c r="G87" s="745"/>
      <c r="H87" s="745"/>
      <c r="I87" s="745"/>
      <c r="J87" s="745"/>
      <c r="K87" s="745"/>
      <c r="L87" s="745"/>
      <c r="M87" s="745"/>
      <c r="N87" s="745"/>
      <c r="O87" s="745"/>
      <c r="P87" s="745"/>
      <c r="Q87" s="746"/>
      <c r="R87" s="92" t="s">
        <v>108</v>
      </c>
      <c r="S87" s="263" t="str">
        <f>'別紙様式3-2（処遇改善加算　個票）'!AC5</f>
        <v>○</v>
      </c>
      <c r="T87" s="708" t="s">
        <v>109</v>
      </c>
      <c r="U87" s="709"/>
      <c r="V87" s="709"/>
      <c r="W87" s="709"/>
      <c r="X87" s="709"/>
      <c r="Y87" s="709"/>
      <c r="Z87" s="709"/>
      <c r="AA87" s="709"/>
      <c r="AB87" s="709"/>
      <c r="AC87" s="709"/>
      <c r="AD87" s="709"/>
      <c r="AE87" s="709"/>
      <c r="AF87" s="710"/>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744" t="s">
        <v>110</v>
      </c>
      <c r="C88" s="745"/>
      <c r="D88" s="745"/>
      <c r="E88" s="745"/>
      <c r="F88" s="745"/>
      <c r="G88" s="745"/>
      <c r="H88" s="745"/>
      <c r="I88" s="745"/>
      <c r="J88" s="745"/>
      <c r="K88" s="745"/>
      <c r="L88" s="745"/>
      <c r="M88" s="745"/>
      <c r="N88" s="745"/>
      <c r="O88" s="745"/>
      <c r="P88" s="745"/>
      <c r="Q88" s="746"/>
      <c r="R88" s="92" t="s">
        <v>108</v>
      </c>
      <c r="S88" s="263" t="str">
        <f>'別紙様式3-2（処遇改善加算　個票）'!AC7</f>
        <v>○</v>
      </c>
      <c r="T88" s="708" t="s">
        <v>111</v>
      </c>
      <c r="U88" s="709"/>
      <c r="V88" s="709"/>
      <c r="W88" s="709"/>
      <c r="X88" s="709"/>
      <c r="Y88" s="709"/>
      <c r="Z88" s="709"/>
      <c r="AA88" s="709"/>
      <c r="AB88" s="709"/>
      <c r="AC88" s="709"/>
      <c r="AD88" s="709"/>
      <c r="AE88" s="709"/>
      <c r="AF88" s="710"/>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482" t="s">
        <v>101</v>
      </c>
      <c r="D92" s="483"/>
      <c r="E92" s="483"/>
      <c r="F92" s="483"/>
      <c r="G92" s="483"/>
      <c r="H92" s="483"/>
      <c r="I92" s="483"/>
      <c r="J92" s="483"/>
      <c r="K92" s="483"/>
      <c r="L92" s="483"/>
      <c r="M92" s="483"/>
      <c r="N92" s="483"/>
      <c r="O92" s="483"/>
      <c r="P92" s="483"/>
      <c r="Q92" s="483"/>
      <c r="R92" s="483"/>
      <c r="S92" s="483"/>
      <c r="T92" s="483"/>
      <c r="U92" s="483"/>
      <c r="V92" s="483"/>
      <c r="W92" s="483"/>
      <c r="X92" s="483"/>
      <c r="Y92" s="483"/>
      <c r="Z92" s="483"/>
      <c r="AA92" s="483"/>
      <c r="AB92" s="483"/>
      <c r="AC92" s="483"/>
      <c r="AD92" s="483"/>
      <c r="AE92" s="483"/>
      <c r="AF92" s="483"/>
      <c r="AG92" s="483"/>
      <c r="AH92" s="483"/>
      <c r="AI92" s="483"/>
      <c r="AJ92" s="483"/>
      <c r="AK92" s="484"/>
      <c r="AL92" s="38"/>
      <c r="AM92" s="279" t="b">
        <v>0</v>
      </c>
      <c r="AN92" s="62"/>
      <c r="AO92" s="62"/>
      <c r="AP92"/>
      <c r="AQ92"/>
      <c r="AR92"/>
      <c r="AS92"/>
      <c r="AT92"/>
      <c r="AU92"/>
      <c r="AV92"/>
      <c r="AW92"/>
      <c r="AX92" s="187"/>
      <c r="AY92" s="187"/>
      <c r="AZ92" s="188"/>
    </row>
    <row r="93" spans="1:57" s="67" customFormat="1" ht="19.899999999999999" customHeight="1" thickBot="1">
      <c r="A93" s="38"/>
      <c r="B93" s="555" t="s">
        <v>113</v>
      </c>
      <c r="C93" s="712"/>
      <c r="D93" s="712"/>
      <c r="E93" s="712"/>
      <c r="F93" s="712"/>
      <c r="G93" s="712"/>
      <c r="H93" s="712"/>
      <c r="I93" s="712"/>
      <c r="J93" s="712"/>
      <c r="K93" s="712"/>
      <c r="L93" s="712"/>
      <c r="M93" s="712"/>
      <c r="N93" s="712"/>
      <c r="O93" s="712"/>
      <c r="P93" s="712"/>
      <c r="Q93" s="712"/>
      <c r="R93" s="712"/>
      <c r="S93" s="712"/>
      <c r="T93" s="712"/>
      <c r="U93" s="712"/>
      <c r="V93" s="712"/>
      <c r="W93" s="712"/>
      <c r="X93" s="712"/>
      <c r="Y93" s="712"/>
      <c r="Z93" s="712"/>
      <c r="AA93" s="712"/>
      <c r="AB93" s="712"/>
      <c r="AC93" s="712"/>
      <c r="AD93" s="712"/>
      <c r="AE93" s="712"/>
      <c r="AF93" s="712"/>
      <c r="AG93" s="712"/>
      <c r="AH93" s="712"/>
      <c r="AI93" s="712"/>
      <c r="AJ93" s="712"/>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06" t="str">
        <f>IF(AN51&lt;&gt;0, "該当", "")</f>
        <v>該当</v>
      </c>
      <c r="AJ95" s="506"/>
      <c r="AK95" s="464" t="str">
        <f>IF(AI95="","",IF(AND(AN102&gt;=2,AN106&gt;=2,AN110&gt;=2,AN114&gt;=2,AN118&gt;=2,AN127&gt;=2),"○","×"))</f>
        <v>○</v>
      </c>
      <c r="AL95" s="66"/>
      <c r="AM95" s="287"/>
      <c r="AN95" s="287"/>
      <c r="AO95" s="287"/>
      <c r="AX95" s="188"/>
      <c r="AY95" s="188"/>
      <c r="AZ95" s="188"/>
    </row>
    <row r="96" spans="1:57" s="67" customFormat="1" ht="45" customHeight="1">
      <c r="A96" s="38"/>
      <c r="B96" s="134" t="s">
        <v>108</v>
      </c>
      <c r="C96" s="485" t="s">
        <v>2196</v>
      </c>
      <c r="D96" s="485"/>
      <c r="E96" s="485"/>
      <c r="F96" s="485"/>
      <c r="G96" s="485"/>
      <c r="H96" s="485"/>
      <c r="I96" s="485"/>
      <c r="J96" s="485"/>
      <c r="K96" s="485"/>
      <c r="L96" s="485"/>
      <c r="M96" s="485"/>
      <c r="N96" s="485"/>
      <c r="O96" s="485"/>
      <c r="P96" s="485"/>
      <c r="Q96" s="485"/>
      <c r="R96" s="485"/>
      <c r="S96" s="485"/>
      <c r="T96" s="485"/>
      <c r="U96" s="485"/>
      <c r="V96" s="485"/>
      <c r="W96" s="485"/>
      <c r="X96" s="485"/>
      <c r="Y96" s="485"/>
      <c r="Z96" s="485"/>
      <c r="AA96" s="485"/>
      <c r="AB96" s="485"/>
      <c r="AC96" s="485"/>
      <c r="AD96" s="485"/>
      <c r="AE96" s="485"/>
      <c r="AF96" s="485"/>
      <c r="AG96" s="485"/>
      <c r="AH96" s="485"/>
      <c r="AI96" s="485"/>
      <c r="AJ96" s="485"/>
      <c r="AK96" s="485"/>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07" t="str">
        <f>IF(AN49=AN51, "", "該当")</f>
        <v>該当</v>
      </c>
      <c r="AJ98" s="508"/>
      <c r="AK98" s="463"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485" t="s">
        <v>2222</v>
      </c>
      <c r="D99" s="485"/>
      <c r="E99" s="485"/>
      <c r="F99" s="485"/>
      <c r="G99" s="485"/>
      <c r="H99" s="485"/>
      <c r="I99" s="485"/>
      <c r="J99" s="485"/>
      <c r="K99" s="485"/>
      <c r="L99" s="485"/>
      <c r="M99" s="485"/>
      <c r="N99" s="485"/>
      <c r="O99" s="485"/>
      <c r="P99" s="485"/>
      <c r="Q99" s="485"/>
      <c r="R99" s="485"/>
      <c r="S99" s="485"/>
      <c r="T99" s="485"/>
      <c r="U99" s="485"/>
      <c r="V99" s="485"/>
      <c r="W99" s="485"/>
      <c r="X99" s="485"/>
      <c r="Y99" s="485"/>
      <c r="Z99" s="485"/>
      <c r="AA99" s="485"/>
      <c r="AB99" s="485"/>
      <c r="AC99" s="485"/>
      <c r="AD99" s="485"/>
      <c r="AE99" s="485"/>
      <c r="AF99" s="485"/>
      <c r="AG99" s="485"/>
      <c r="AH99" s="485"/>
      <c r="AI99" s="485"/>
      <c r="AJ99" s="485"/>
      <c r="AK99" s="485"/>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486" t="s">
        <v>116</v>
      </c>
      <c r="C101" s="487"/>
      <c r="D101" s="487"/>
      <c r="E101" s="487"/>
      <c r="F101" s="713" t="s">
        <v>117</v>
      </c>
      <c r="G101" s="714"/>
      <c r="H101" s="714"/>
      <c r="I101" s="714"/>
      <c r="J101" s="714"/>
      <c r="K101" s="714"/>
      <c r="L101" s="714"/>
      <c r="M101" s="714"/>
      <c r="N101" s="714"/>
      <c r="O101" s="714"/>
      <c r="P101" s="714"/>
      <c r="Q101" s="714"/>
      <c r="R101" s="714"/>
      <c r="S101" s="714"/>
      <c r="T101" s="714"/>
      <c r="U101" s="714"/>
      <c r="V101" s="714"/>
      <c r="W101" s="714"/>
      <c r="X101" s="714"/>
      <c r="Y101" s="714"/>
      <c r="Z101" s="714"/>
      <c r="AA101" s="714"/>
      <c r="AB101" s="714"/>
      <c r="AC101" s="714"/>
      <c r="AD101" s="714"/>
      <c r="AE101" s="714"/>
      <c r="AF101" s="714"/>
      <c r="AG101" s="714"/>
      <c r="AH101" s="714"/>
      <c r="AI101" s="714"/>
      <c r="AJ101" s="714"/>
      <c r="AK101" s="715"/>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497" t="s">
        <v>118</v>
      </c>
      <c r="C102" s="498"/>
      <c r="D102" s="498"/>
      <c r="E102" s="499"/>
      <c r="F102" s="224"/>
      <c r="G102" s="488" t="s">
        <v>2199</v>
      </c>
      <c r="H102" s="489"/>
      <c r="I102" s="489"/>
      <c r="J102" s="489"/>
      <c r="K102" s="489"/>
      <c r="L102" s="489"/>
      <c r="M102" s="489"/>
      <c r="N102" s="489"/>
      <c r="O102" s="489"/>
      <c r="P102" s="489"/>
      <c r="Q102" s="489"/>
      <c r="R102" s="489"/>
      <c r="S102" s="489"/>
      <c r="T102" s="489"/>
      <c r="U102" s="489"/>
      <c r="V102" s="489"/>
      <c r="W102" s="489"/>
      <c r="X102" s="489"/>
      <c r="Y102" s="489"/>
      <c r="Z102" s="489"/>
      <c r="AA102" s="489"/>
      <c r="AB102" s="489"/>
      <c r="AC102" s="489"/>
      <c r="AD102" s="489"/>
      <c r="AE102" s="489"/>
      <c r="AF102" s="489"/>
      <c r="AG102" s="489"/>
      <c r="AH102" s="489"/>
      <c r="AI102" s="489"/>
      <c r="AJ102" s="489"/>
      <c r="AK102" s="490"/>
      <c r="AL102" s="66"/>
      <c r="AM102" s="278" t="b">
        <v>1</v>
      </c>
      <c r="AN102" s="480">
        <f>COUNTIF(AM102:AM105, TRUE)</f>
        <v>2</v>
      </c>
      <c r="AO102" s="288"/>
      <c r="AP102" s="185"/>
      <c r="AQ102" s="540" t="str">
        <f>IF(AI95="該当",  "！この区分（４項目）から２つ以上の取組が選択されていません。",  "！この区分（４項目）から１つ以上の取組が選択されていません。")</f>
        <v>！この区分（４項目）から２つ以上の取組が選択されていません。</v>
      </c>
      <c r="AR102" s="541"/>
      <c r="AS102" s="541"/>
      <c r="AT102" s="541"/>
      <c r="AU102" s="541"/>
      <c r="AV102" s="541"/>
      <c r="AW102" s="541"/>
      <c r="AX102" s="541"/>
      <c r="AY102" s="541"/>
      <c r="AZ102" s="541"/>
      <c r="BA102" s="541"/>
      <c r="BB102" s="541"/>
      <c r="BC102" s="541"/>
      <c r="BD102" s="541"/>
      <c r="BE102" s="542"/>
    </row>
    <row r="103" spans="1:57" s="67" customFormat="1" ht="18" customHeight="1">
      <c r="A103" s="38"/>
      <c r="B103" s="500"/>
      <c r="C103" s="501"/>
      <c r="D103" s="501"/>
      <c r="E103" s="502"/>
      <c r="F103" s="228"/>
      <c r="G103" s="488" t="s">
        <v>119</v>
      </c>
      <c r="H103" s="489"/>
      <c r="I103" s="489"/>
      <c r="J103" s="489"/>
      <c r="K103" s="489"/>
      <c r="L103" s="489"/>
      <c r="M103" s="489"/>
      <c r="N103" s="489"/>
      <c r="O103" s="489"/>
      <c r="P103" s="489"/>
      <c r="Q103" s="489"/>
      <c r="R103" s="489"/>
      <c r="S103" s="489"/>
      <c r="T103" s="489"/>
      <c r="U103" s="489"/>
      <c r="V103" s="489"/>
      <c r="W103" s="489"/>
      <c r="X103" s="489"/>
      <c r="Y103" s="489"/>
      <c r="Z103" s="489"/>
      <c r="AA103" s="489"/>
      <c r="AB103" s="489"/>
      <c r="AC103" s="489"/>
      <c r="AD103" s="489"/>
      <c r="AE103" s="489"/>
      <c r="AF103" s="489"/>
      <c r="AG103" s="489"/>
      <c r="AH103" s="489"/>
      <c r="AI103" s="489"/>
      <c r="AJ103" s="489"/>
      <c r="AK103" s="490"/>
      <c r="AL103" s="66"/>
      <c r="AM103" s="278" t="b">
        <v>0</v>
      </c>
      <c r="AN103" s="480"/>
      <c r="AO103" s="288"/>
      <c r="AP103" s="185"/>
      <c r="AQ103" s="543"/>
      <c r="AR103" s="544"/>
      <c r="AS103" s="544"/>
      <c r="AT103" s="544"/>
      <c r="AU103" s="544"/>
      <c r="AV103" s="544"/>
      <c r="AW103" s="544"/>
      <c r="AX103" s="544"/>
      <c r="AY103" s="544"/>
      <c r="AZ103" s="544"/>
      <c r="BA103" s="544"/>
      <c r="BB103" s="544"/>
      <c r="BC103" s="544"/>
      <c r="BD103" s="544"/>
      <c r="BE103" s="545"/>
    </row>
    <row r="104" spans="1:57" s="67" customFormat="1" ht="18" customHeight="1">
      <c r="A104" s="38"/>
      <c r="B104" s="500"/>
      <c r="C104" s="501"/>
      <c r="D104" s="501"/>
      <c r="E104" s="502"/>
      <c r="F104" s="228"/>
      <c r="G104" s="488" t="s">
        <v>2200</v>
      </c>
      <c r="H104" s="489"/>
      <c r="I104" s="489"/>
      <c r="J104" s="489"/>
      <c r="K104" s="489"/>
      <c r="L104" s="489"/>
      <c r="M104" s="489"/>
      <c r="N104" s="489"/>
      <c r="O104" s="489"/>
      <c r="P104" s="489"/>
      <c r="Q104" s="489"/>
      <c r="R104" s="489"/>
      <c r="S104" s="489"/>
      <c r="T104" s="489"/>
      <c r="U104" s="489"/>
      <c r="V104" s="489"/>
      <c r="W104" s="489"/>
      <c r="X104" s="489"/>
      <c r="Y104" s="489"/>
      <c r="Z104" s="489"/>
      <c r="AA104" s="489"/>
      <c r="AB104" s="489"/>
      <c r="AC104" s="489"/>
      <c r="AD104" s="489"/>
      <c r="AE104" s="489"/>
      <c r="AF104" s="489"/>
      <c r="AG104" s="489"/>
      <c r="AH104" s="489"/>
      <c r="AI104" s="489"/>
      <c r="AJ104" s="489"/>
      <c r="AK104" s="490"/>
      <c r="AL104" s="66"/>
      <c r="AM104" s="278" t="b">
        <v>1</v>
      </c>
      <c r="AN104" s="480"/>
      <c r="AO104" s="288"/>
      <c r="AP104" s="185"/>
      <c r="AQ104" s="543"/>
      <c r="AR104" s="544"/>
      <c r="AS104" s="544"/>
      <c r="AT104" s="544"/>
      <c r="AU104" s="544"/>
      <c r="AV104" s="544"/>
      <c r="AW104" s="544"/>
      <c r="AX104" s="544"/>
      <c r="AY104" s="544"/>
      <c r="AZ104" s="544"/>
      <c r="BA104" s="544"/>
      <c r="BB104" s="544"/>
      <c r="BC104" s="544"/>
      <c r="BD104" s="544"/>
      <c r="BE104" s="545"/>
    </row>
    <row r="105" spans="1:57" s="67" customFormat="1" ht="15.6" customHeight="1" thickBot="1">
      <c r="A105" s="38"/>
      <c r="B105" s="503"/>
      <c r="C105" s="504"/>
      <c r="D105" s="504"/>
      <c r="E105" s="505"/>
      <c r="F105" s="225"/>
      <c r="G105" s="488" t="s">
        <v>2201</v>
      </c>
      <c r="H105" s="489"/>
      <c r="I105" s="489"/>
      <c r="J105" s="489"/>
      <c r="K105" s="489"/>
      <c r="L105" s="489"/>
      <c r="M105" s="489"/>
      <c r="N105" s="489"/>
      <c r="O105" s="489"/>
      <c r="P105" s="489"/>
      <c r="Q105" s="489"/>
      <c r="R105" s="489"/>
      <c r="S105" s="489"/>
      <c r="T105" s="489"/>
      <c r="U105" s="489"/>
      <c r="V105" s="489"/>
      <c r="W105" s="489"/>
      <c r="X105" s="489"/>
      <c r="Y105" s="489"/>
      <c r="Z105" s="489"/>
      <c r="AA105" s="489"/>
      <c r="AB105" s="489"/>
      <c r="AC105" s="489"/>
      <c r="AD105" s="489"/>
      <c r="AE105" s="489"/>
      <c r="AF105" s="489"/>
      <c r="AG105" s="489"/>
      <c r="AH105" s="489"/>
      <c r="AI105" s="489"/>
      <c r="AJ105" s="489"/>
      <c r="AK105" s="490"/>
      <c r="AL105" s="66"/>
      <c r="AM105" s="278" t="b">
        <v>0</v>
      </c>
      <c r="AN105" s="480"/>
      <c r="AO105" s="288"/>
      <c r="AP105" s="185"/>
      <c r="AQ105" s="546"/>
      <c r="AR105" s="547"/>
      <c r="AS105" s="547"/>
      <c r="AT105" s="547"/>
      <c r="AU105" s="547"/>
      <c r="AV105" s="547"/>
      <c r="AW105" s="547"/>
      <c r="AX105" s="547"/>
      <c r="AY105" s="547"/>
      <c r="AZ105" s="547"/>
      <c r="BA105" s="547"/>
      <c r="BB105" s="547"/>
      <c r="BC105" s="547"/>
      <c r="BD105" s="547"/>
      <c r="BE105" s="548"/>
    </row>
    <row r="106" spans="1:57" s="67" customFormat="1" ht="28.9" customHeight="1">
      <c r="A106" s="38"/>
      <c r="B106" s="497" t="s">
        <v>120</v>
      </c>
      <c r="C106" s="498"/>
      <c r="D106" s="498"/>
      <c r="E106" s="499"/>
      <c r="F106" s="229"/>
      <c r="G106" s="488" t="s">
        <v>2202</v>
      </c>
      <c r="H106" s="489"/>
      <c r="I106" s="489"/>
      <c r="J106" s="489"/>
      <c r="K106" s="489"/>
      <c r="L106" s="489"/>
      <c r="M106" s="489"/>
      <c r="N106" s="489"/>
      <c r="O106" s="489"/>
      <c r="P106" s="489"/>
      <c r="Q106" s="489"/>
      <c r="R106" s="489"/>
      <c r="S106" s="489"/>
      <c r="T106" s="489"/>
      <c r="U106" s="489"/>
      <c r="V106" s="489"/>
      <c r="W106" s="489"/>
      <c r="X106" s="489"/>
      <c r="Y106" s="489"/>
      <c r="Z106" s="489"/>
      <c r="AA106" s="489"/>
      <c r="AB106" s="489"/>
      <c r="AC106" s="489"/>
      <c r="AD106" s="489"/>
      <c r="AE106" s="489"/>
      <c r="AF106" s="489"/>
      <c r="AG106" s="489"/>
      <c r="AH106" s="489"/>
      <c r="AI106" s="489"/>
      <c r="AJ106" s="489"/>
      <c r="AK106" s="490"/>
      <c r="AL106" s="66"/>
      <c r="AM106" s="278" t="b">
        <v>1</v>
      </c>
      <c r="AN106" s="480">
        <f>COUNTIF(AM106:AM109, TRUE)</f>
        <v>2</v>
      </c>
      <c r="AO106" s="288"/>
      <c r="AP106" s="185"/>
      <c r="AQ106" s="540" t="str">
        <f>IF(AI95="該当", "！この区分（４項目）から２つ以上の取組が選択されていません。",  "！この区分（４項目）から１つ以上の取組が選択されていません。")</f>
        <v>！この区分（４項目）から２つ以上の取組が選択されていません。</v>
      </c>
      <c r="AR106" s="541"/>
      <c r="AS106" s="541"/>
      <c r="AT106" s="541"/>
      <c r="AU106" s="541"/>
      <c r="AV106" s="541"/>
      <c r="AW106" s="541"/>
      <c r="AX106" s="541"/>
      <c r="AY106" s="541"/>
      <c r="AZ106" s="541"/>
      <c r="BA106" s="541"/>
      <c r="BB106" s="541"/>
      <c r="BC106" s="541"/>
      <c r="BD106" s="541"/>
      <c r="BE106" s="542"/>
    </row>
    <row r="107" spans="1:57" s="67" customFormat="1" ht="18" customHeight="1">
      <c r="A107" s="38"/>
      <c r="B107" s="500"/>
      <c r="C107" s="501"/>
      <c r="D107" s="501"/>
      <c r="E107" s="502"/>
      <c r="F107" s="228"/>
      <c r="G107" s="488" t="s">
        <v>2203</v>
      </c>
      <c r="H107" s="489"/>
      <c r="I107" s="489"/>
      <c r="J107" s="489"/>
      <c r="K107" s="489"/>
      <c r="L107" s="489"/>
      <c r="M107" s="489"/>
      <c r="N107" s="489"/>
      <c r="O107" s="489"/>
      <c r="P107" s="489"/>
      <c r="Q107" s="489"/>
      <c r="R107" s="489"/>
      <c r="S107" s="489"/>
      <c r="T107" s="489"/>
      <c r="U107" s="489"/>
      <c r="V107" s="489"/>
      <c r="W107" s="489"/>
      <c r="X107" s="489"/>
      <c r="Y107" s="489"/>
      <c r="Z107" s="489"/>
      <c r="AA107" s="489"/>
      <c r="AB107" s="489"/>
      <c r="AC107" s="489"/>
      <c r="AD107" s="489"/>
      <c r="AE107" s="489"/>
      <c r="AF107" s="489"/>
      <c r="AG107" s="489"/>
      <c r="AH107" s="489"/>
      <c r="AI107" s="489"/>
      <c r="AJ107" s="489"/>
      <c r="AK107" s="490"/>
      <c r="AL107" s="66"/>
      <c r="AM107" s="278" t="b">
        <v>0</v>
      </c>
      <c r="AN107" s="480"/>
      <c r="AO107" s="288"/>
      <c r="AP107" s="185"/>
      <c r="AQ107" s="543"/>
      <c r="AR107" s="544"/>
      <c r="AS107" s="544"/>
      <c r="AT107" s="544"/>
      <c r="AU107" s="544"/>
      <c r="AV107" s="544"/>
      <c r="AW107" s="544"/>
      <c r="AX107" s="544"/>
      <c r="AY107" s="544"/>
      <c r="AZ107" s="544"/>
      <c r="BA107" s="544"/>
      <c r="BB107" s="544"/>
      <c r="BC107" s="544"/>
      <c r="BD107" s="544"/>
      <c r="BE107" s="545"/>
    </row>
    <row r="108" spans="1:57" s="67" customFormat="1" ht="18" customHeight="1">
      <c r="A108" s="38"/>
      <c r="B108" s="500"/>
      <c r="C108" s="501"/>
      <c r="D108" s="501"/>
      <c r="E108" s="502"/>
      <c r="F108" s="228"/>
      <c r="G108" s="488" t="s">
        <v>121</v>
      </c>
      <c r="H108" s="489"/>
      <c r="I108" s="489"/>
      <c r="J108" s="489"/>
      <c r="K108" s="489"/>
      <c r="L108" s="489"/>
      <c r="M108" s="489"/>
      <c r="N108" s="489"/>
      <c r="O108" s="489"/>
      <c r="P108" s="489"/>
      <c r="Q108" s="489"/>
      <c r="R108" s="489"/>
      <c r="S108" s="489"/>
      <c r="T108" s="489"/>
      <c r="U108" s="489"/>
      <c r="V108" s="489"/>
      <c r="W108" s="489"/>
      <c r="X108" s="489"/>
      <c r="Y108" s="489"/>
      <c r="Z108" s="489"/>
      <c r="AA108" s="489"/>
      <c r="AB108" s="489"/>
      <c r="AC108" s="489"/>
      <c r="AD108" s="489"/>
      <c r="AE108" s="489"/>
      <c r="AF108" s="489"/>
      <c r="AG108" s="489"/>
      <c r="AH108" s="489"/>
      <c r="AI108" s="489"/>
      <c r="AJ108" s="489"/>
      <c r="AK108" s="490"/>
      <c r="AL108" s="66"/>
      <c r="AM108" s="278" t="b">
        <v>1</v>
      </c>
      <c r="AN108" s="480"/>
      <c r="AO108" s="288"/>
      <c r="AP108" s="185"/>
      <c r="AQ108" s="543"/>
      <c r="AR108" s="544"/>
      <c r="AS108" s="544"/>
      <c r="AT108" s="544"/>
      <c r="AU108" s="544"/>
      <c r="AV108" s="544"/>
      <c r="AW108" s="544"/>
      <c r="AX108" s="544"/>
      <c r="AY108" s="544"/>
      <c r="AZ108" s="544"/>
      <c r="BA108" s="544"/>
      <c r="BB108" s="544"/>
      <c r="BC108" s="544"/>
      <c r="BD108" s="544"/>
      <c r="BE108" s="545"/>
    </row>
    <row r="109" spans="1:57" s="67" customFormat="1" ht="18" customHeight="1" thickBot="1">
      <c r="A109" s="38"/>
      <c r="B109" s="503"/>
      <c r="C109" s="504"/>
      <c r="D109" s="504"/>
      <c r="E109" s="505"/>
      <c r="F109" s="230"/>
      <c r="G109" s="488" t="s">
        <v>122</v>
      </c>
      <c r="H109" s="489"/>
      <c r="I109" s="489"/>
      <c r="J109" s="489"/>
      <c r="K109" s="489"/>
      <c r="L109" s="489"/>
      <c r="M109" s="489"/>
      <c r="N109" s="489"/>
      <c r="O109" s="489"/>
      <c r="P109" s="489"/>
      <c r="Q109" s="489"/>
      <c r="R109" s="489"/>
      <c r="S109" s="489"/>
      <c r="T109" s="489"/>
      <c r="U109" s="489"/>
      <c r="V109" s="489"/>
      <c r="W109" s="489"/>
      <c r="X109" s="489"/>
      <c r="Y109" s="489"/>
      <c r="Z109" s="489"/>
      <c r="AA109" s="489"/>
      <c r="AB109" s="489"/>
      <c r="AC109" s="489"/>
      <c r="AD109" s="489"/>
      <c r="AE109" s="489"/>
      <c r="AF109" s="489"/>
      <c r="AG109" s="489"/>
      <c r="AH109" s="489"/>
      <c r="AI109" s="489"/>
      <c r="AJ109" s="489"/>
      <c r="AK109" s="490"/>
      <c r="AL109" s="66"/>
      <c r="AM109" s="278" t="b">
        <v>0</v>
      </c>
      <c r="AN109" s="480"/>
      <c r="AO109" s="288"/>
      <c r="AP109" s="185"/>
      <c r="AQ109" s="546"/>
      <c r="AR109" s="547"/>
      <c r="AS109" s="547"/>
      <c r="AT109" s="547"/>
      <c r="AU109" s="547"/>
      <c r="AV109" s="547"/>
      <c r="AW109" s="547"/>
      <c r="AX109" s="547"/>
      <c r="AY109" s="547"/>
      <c r="AZ109" s="547"/>
      <c r="BA109" s="547"/>
      <c r="BB109" s="547"/>
      <c r="BC109" s="547"/>
      <c r="BD109" s="547"/>
      <c r="BE109" s="548"/>
    </row>
    <row r="110" spans="1:57" s="67" customFormat="1" ht="21.6" customHeight="1">
      <c r="A110" s="38"/>
      <c r="B110" s="497" t="s">
        <v>123</v>
      </c>
      <c r="C110" s="498"/>
      <c r="D110" s="498"/>
      <c r="E110" s="499"/>
      <c r="F110" s="231"/>
      <c r="G110" s="488" t="s">
        <v>2204</v>
      </c>
      <c r="H110" s="489"/>
      <c r="I110" s="489"/>
      <c r="J110" s="489"/>
      <c r="K110" s="489"/>
      <c r="L110" s="489"/>
      <c r="M110" s="489"/>
      <c r="N110" s="489"/>
      <c r="O110" s="489"/>
      <c r="P110" s="489"/>
      <c r="Q110" s="489"/>
      <c r="R110" s="489"/>
      <c r="S110" s="489"/>
      <c r="T110" s="489"/>
      <c r="U110" s="489"/>
      <c r="V110" s="489"/>
      <c r="W110" s="489"/>
      <c r="X110" s="489"/>
      <c r="Y110" s="489"/>
      <c r="Z110" s="489"/>
      <c r="AA110" s="489"/>
      <c r="AB110" s="489"/>
      <c r="AC110" s="489"/>
      <c r="AD110" s="489"/>
      <c r="AE110" s="489"/>
      <c r="AF110" s="489"/>
      <c r="AG110" s="489"/>
      <c r="AH110" s="489"/>
      <c r="AI110" s="489"/>
      <c r="AJ110" s="489"/>
      <c r="AK110" s="490"/>
      <c r="AL110" s="66"/>
      <c r="AM110" s="278" t="b">
        <v>0</v>
      </c>
      <c r="AN110" s="480">
        <f>COUNTIF(AM110:AM113, TRUE)</f>
        <v>2</v>
      </c>
      <c r="AO110" s="288"/>
      <c r="AP110" s="185"/>
      <c r="AQ110" s="540" t="str">
        <f>IF(AI95="該当", "！この区分（４項目）から２つ以上の取組が選択されていません。",  "！この区分（４項目）から１つ以上の取組が選択されていません。")</f>
        <v>！この区分（４項目）から２つ以上の取組が選択されていません。</v>
      </c>
      <c r="AR110" s="541"/>
      <c r="AS110" s="541"/>
      <c r="AT110" s="541"/>
      <c r="AU110" s="541"/>
      <c r="AV110" s="541"/>
      <c r="AW110" s="541"/>
      <c r="AX110" s="541"/>
      <c r="AY110" s="541"/>
      <c r="AZ110" s="541"/>
      <c r="BA110" s="541"/>
      <c r="BB110" s="541"/>
      <c r="BC110" s="541"/>
      <c r="BD110" s="541"/>
      <c r="BE110" s="542"/>
    </row>
    <row r="111" spans="1:57" s="67" customFormat="1" ht="30" customHeight="1">
      <c r="A111" s="38"/>
      <c r="B111" s="500"/>
      <c r="C111" s="501"/>
      <c r="D111" s="501"/>
      <c r="E111" s="502"/>
      <c r="F111" s="228"/>
      <c r="G111" s="488" t="s">
        <v>124</v>
      </c>
      <c r="H111" s="489"/>
      <c r="I111" s="489"/>
      <c r="J111" s="489"/>
      <c r="K111" s="489"/>
      <c r="L111" s="489"/>
      <c r="M111" s="489"/>
      <c r="N111" s="489"/>
      <c r="O111" s="489"/>
      <c r="P111" s="489"/>
      <c r="Q111" s="489"/>
      <c r="R111" s="489"/>
      <c r="S111" s="489"/>
      <c r="T111" s="489"/>
      <c r="U111" s="489"/>
      <c r="V111" s="489"/>
      <c r="W111" s="489"/>
      <c r="X111" s="489"/>
      <c r="Y111" s="489"/>
      <c r="Z111" s="489"/>
      <c r="AA111" s="489"/>
      <c r="AB111" s="489"/>
      <c r="AC111" s="489"/>
      <c r="AD111" s="489"/>
      <c r="AE111" s="489"/>
      <c r="AF111" s="489"/>
      <c r="AG111" s="489"/>
      <c r="AH111" s="489"/>
      <c r="AI111" s="489"/>
      <c r="AJ111" s="489"/>
      <c r="AK111" s="490"/>
      <c r="AL111" s="66"/>
      <c r="AM111" s="278" t="b">
        <v>0</v>
      </c>
      <c r="AN111" s="480"/>
      <c r="AO111" s="288"/>
      <c r="AP111" s="185"/>
      <c r="AQ111" s="543"/>
      <c r="AR111" s="544"/>
      <c r="AS111" s="544"/>
      <c r="AT111" s="544"/>
      <c r="AU111" s="544"/>
      <c r="AV111" s="544"/>
      <c r="AW111" s="544"/>
      <c r="AX111" s="544"/>
      <c r="AY111" s="544"/>
      <c r="AZ111" s="544"/>
      <c r="BA111" s="544"/>
      <c r="BB111" s="544"/>
      <c r="BC111" s="544"/>
      <c r="BD111" s="544"/>
      <c r="BE111" s="545"/>
    </row>
    <row r="112" spans="1:57" s="67" customFormat="1" ht="27" customHeight="1">
      <c r="A112" s="38"/>
      <c r="B112" s="500"/>
      <c r="C112" s="501"/>
      <c r="D112" s="501"/>
      <c r="E112" s="502"/>
      <c r="F112" s="228"/>
      <c r="G112" s="488" t="s">
        <v>2205</v>
      </c>
      <c r="H112" s="489"/>
      <c r="I112" s="489"/>
      <c r="J112" s="489"/>
      <c r="K112" s="489"/>
      <c r="L112" s="489"/>
      <c r="M112" s="489"/>
      <c r="N112" s="489"/>
      <c r="O112" s="489"/>
      <c r="P112" s="489"/>
      <c r="Q112" s="489"/>
      <c r="R112" s="489"/>
      <c r="S112" s="489"/>
      <c r="T112" s="489"/>
      <c r="U112" s="489"/>
      <c r="V112" s="489"/>
      <c r="W112" s="489"/>
      <c r="X112" s="489"/>
      <c r="Y112" s="489"/>
      <c r="Z112" s="489"/>
      <c r="AA112" s="489"/>
      <c r="AB112" s="489"/>
      <c r="AC112" s="489"/>
      <c r="AD112" s="489"/>
      <c r="AE112" s="489"/>
      <c r="AF112" s="489"/>
      <c r="AG112" s="489"/>
      <c r="AH112" s="489"/>
      <c r="AI112" s="489"/>
      <c r="AJ112" s="489"/>
      <c r="AK112" s="490"/>
      <c r="AL112" s="66"/>
      <c r="AM112" s="278" t="b">
        <v>1</v>
      </c>
      <c r="AN112" s="480"/>
      <c r="AO112" s="288"/>
      <c r="AP112" s="185"/>
      <c r="AQ112" s="543"/>
      <c r="AR112" s="544"/>
      <c r="AS112" s="544"/>
      <c r="AT112" s="544"/>
      <c r="AU112" s="544"/>
      <c r="AV112" s="544"/>
      <c r="AW112" s="544"/>
      <c r="AX112" s="544"/>
      <c r="AY112" s="544"/>
      <c r="AZ112" s="544"/>
      <c r="BA112" s="544"/>
      <c r="BB112" s="544"/>
      <c r="BC112" s="544"/>
      <c r="BD112" s="544"/>
      <c r="BE112" s="545"/>
    </row>
    <row r="113" spans="1:57" s="67" customFormat="1" ht="18" customHeight="1" thickBot="1">
      <c r="A113" s="38"/>
      <c r="B113" s="503"/>
      <c r="C113" s="504"/>
      <c r="D113" s="504"/>
      <c r="E113" s="505"/>
      <c r="F113" s="225"/>
      <c r="G113" s="488" t="s">
        <v>2206</v>
      </c>
      <c r="H113" s="489"/>
      <c r="I113" s="489"/>
      <c r="J113" s="489"/>
      <c r="K113" s="489"/>
      <c r="L113" s="489"/>
      <c r="M113" s="489"/>
      <c r="N113" s="489"/>
      <c r="O113" s="489"/>
      <c r="P113" s="489"/>
      <c r="Q113" s="489"/>
      <c r="R113" s="489"/>
      <c r="S113" s="489"/>
      <c r="T113" s="489"/>
      <c r="U113" s="489"/>
      <c r="V113" s="489"/>
      <c r="W113" s="489"/>
      <c r="X113" s="489"/>
      <c r="Y113" s="489"/>
      <c r="Z113" s="489"/>
      <c r="AA113" s="489"/>
      <c r="AB113" s="489"/>
      <c r="AC113" s="489"/>
      <c r="AD113" s="489"/>
      <c r="AE113" s="489"/>
      <c r="AF113" s="489"/>
      <c r="AG113" s="489"/>
      <c r="AH113" s="489"/>
      <c r="AI113" s="489"/>
      <c r="AJ113" s="489"/>
      <c r="AK113" s="490"/>
      <c r="AL113" s="66"/>
      <c r="AM113" s="278" t="b">
        <v>1</v>
      </c>
      <c r="AN113" s="480"/>
      <c r="AO113" s="288"/>
      <c r="AP113" s="185"/>
      <c r="AQ113" s="546"/>
      <c r="AR113" s="547"/>
      <c r="AS113" s="547"/>
      <c r="AT113" s="547"/>
      <c r="AU113" s="547"/>
      <c r="AV113" s="547"/>
      <c r="AW113" s="547"/>
      <c r="AX113" s="547"/>
      <c r="AY113" s="547"/>
      <c r="AZ113" s="547"/>
      <c r="BA113" s="547"/>
      <c r="BB113" s="547"/>
      <c r="BC113" s="547"/>
      <c r="BD113" s="547"/>
      <c r="BE113" s="548"/>
    </row>
    <row r="114" spans="1:57" s="67" customFormat="1" ht="18" customHeight="1">
      <c r="A114" s="38"/>
      <c r="B114" s="497" t="s">
        <v>125</v>
      </c>
      <c r="C114" s="498"/>
      <c r="D114" s="498"/>
      <c r="E114" s="499"/>
      <c r="F114" s="229"/>
      <c r="G114" s="488" t="s">
        <v>2207</v>
      </c>
      <c r="H114" s="489"/>
      <c r="I114" s="489"/>
      <c r="J114" s="489"/>
      <c r="K114" s="489"/>
      <c r="L114" s="489"/>
      <c r="M114" s="489"/>
      <c r="N114" s="489"/>
      <c r="O114" s="489"/>
      <c r="P114" s="489"/>
      <c r="Q114" s="489"/>
      <c r="R114" s="489"/>
      <c r="S114" s="489"/>
      <c r="T114" s="489"/>
      <c r="U114" s="489"/>
      <c r="V114" s="489"/>
      <c r="W114" s="489"/>
      <c r="X114" s="489"/>
      <c r="Y114" s="489"/>
      <c r="Z114" s="489"/>
      <c r="AA114" s="489"/>
      <c r="AB114" s="489"/>
      <c r="AC114" s="489"/>
      <c r="AD114" s="489"/>
      <c r="AE114" s="489"/>
      <c r="AF114" s="489"/>
      <c r="AG114" s="489"/>
      <c r="AH114" s="489"/>
      <c r="AI114" s="489"/>
      <c r="AJ114" s="489"/>
      <c r="AK114" s="490"/>
      <c r="AL114" s="38"/>
      <c r="AM114" s="278" t="b">
        <v>1</v>
      </c>
      <c r="AN114" s="480">
        <f>COUNTIF(AM114:AM117, TRUE)</f>
        <v>2</v>
      </c>
      <c r="AO114" s="288"/>
      <c r="AP114" s="185"/>
      <c r="AQ114" s="540" t="str">
        <f>IF(AI95="該当", "！この区分（４項目）から２つ以上の取組が選択されていません。",  "！この区分（４項目）から１つ以上の取組が選択されていません。")</f>
        <v>！この区分（４項目）から２つ以上の取組が選択されていません。</v>
      </c>
      <c r="AR114" s="541"/>
      <c r="AS114" s="541"/>
      <c r="AT114" s="541"/>
      <c r="AU114" s="541"/>
      <c r="AV114" s="541"/>
      <c r="AW114" s="541"/>
      <c r="AX114" s="541"/>
      <c r="AY114" s="541"/>
      <c r="AZ114" s="541"/>
      <c r="BA114" s="541"/>
      <c r="BB114" s="541"/>
      <c r="BC114" s="541"/>
      <c r="BD114" s="541"/>
      <c r="BE114" s="542"/>
    </row>
    <row r="115" spans="1:57" s="67" customFormat="1" ht="18" customHeight="1">
      <c r="A115" s="38"/>
      <c r="B115" s="500"/>
      <c r="C115" s="501"/>
      <c r="D115" s="501"/>
      <c r="E115" s="502"/>
      <c r="F115" s="228"/>
      <c r="G115" s="488" t="s">
        <v>2208</v>
      </c>
      <c r="H115" s="489"/>
      <c r="I115" s="489"/>
      <c r="J115" s="489"/>
      <c r="K115" s="489"/>
      <c r="L115" s="489"/>
      <c r="M115" s="489"/>
      <c r="N115" s="489"/>
      <c r="O115" s="489"/>
      <c r="P115" s="489"/>
      <c r="Q115" s="489"/>
      <c r="R115" s="489"/>
      <c r="S115" s="489"/>
      <c r="T115" s="489"/>
      <c r="U115" s="489"/>
      <c r="V115" s="489"/>
      <c r="W115" s="489"/>
      <c r="X115" s="489"/>
      <c r="Y115" s="489"/>
      <c r="Z115" s="489"/>
      <c r="AA115" s="489"/>
      <c r="AB115" s="489"/>
      <c r="AC115" s="489"/>
      <c r="AD115" s="489"/>
      <c r="AE115" s="489"/>
      <c r="AF115" s="489"/>
      <c r="AG115" s="489"/>
      <c r="AH115" s="489"/>
      <c r="AI115" s="489"/>
      <c r="AJ115" s="489"/>
      <c r="AK115" s="490"/>
      <c r="AL115" s="66"/>
      <c r="AM115" s="278" t="b">
        <v>1</v>
      </c>
      <c r="AN115" s="480"/>
      <c r="AO115" s="288"/>
      <c r="AP115" s="185"/>
      <c r="AQ115" s="543"/>
      <c r="AR115" s="544"/>
      <c r="AS115" s="544"/>
      <c r="AT115" s="544"/>
      <c r="AU115" s="544"/>
      <c r="AV115" s="544"/>
      <c r="AW115" s="544"/>
      <c r="AX115" s="544"/>
      <c r="AY115" s="544"/>
      <c r="AZ115" s="544"/>
      <c r="BA115" s="544"/>
      <c r="BB115" s="544"/>
      <c r="BC115" s="544"/>
      <c r="BD115" s="544"/>
      <c r="BE115" s="545"/>
    </row>
    <row r="116" spans="1:57" s="67" customFormat="1" ht="18" customHeight="1">
      <c r="A116" s="38"/>
      <c r="B116" s="500"/>
      <c r="C116" s="501"/>
      <c r="D116" s="501"/>
      <c r="E116" s="502"/>
      <c r="F116" s="228"/>
      <c r="G116" s="488" t="s">
        <v>2209</v>
      </c>
      <c r="H116" s="489"/>
      <c r="I116" s="489"/>
      <c r="J116" s="489"/>
      <c r="K116" s="489"/>
      <c r="L116" s="489"/>
      <c r="M116" s="489"/>
      <c r="N116" s="489"/>
      <c r="O116" s="489"/>
      <c r="P116" s="489"/>
      <c r="Q116" s="489"/>
      <c r="R116" s="489"/>
      <c r="S116" s="489"/>
      <c r="T116" s="489"/>
      <c r="U116" s="489"/>
      <c r="V116" s="489"/>
      <c r="W116" s="489"/>
      <c r="X116" s="489"/>
      <c r="Y116" s="489"/>
      <c r="Z116" s="489"/>
      <c r="AA116" s="489"/>
      <c r="AB116" s="489"/>
      <c r="AC116" s="489"/>
      <c r="AD116" s="489"/>
      <c r="AE116" s="489"/>
      <c r="AF116" s="489"/>
      <c r="AG116" s="489"/>
      <c r="AH116" s="489"/>
      <c r="AI116" s="489"/>
      <c r="AJ116" s="489"/>
      <c r="AK116" s="490"/>
      <c r="AL116" s="66"/>
      <c r="AM116" s="278" t="b">
        <v>0</v>
      </c>
      <c r="AN116" s="480"/>
      <c r="AO116" s="288"/>
      <c r="AP116" s="185"/>
      <c r="AQ116" s="543"/>
      <c r="AR116" s="544"/>
      <c r="AS116" s="544"/>
      <c r="AT116" s="544"/>
      <c r="AU116" s="544"/>
      <c r="AV116" s="544"/>
      <c r="AW116" s="544"/>
      <c r="AX116" s="544"/>
      <c r="AY116" s="544"/>
      <c r="AZ116" s="544"/>
      <c r="BA116" s="544"/>
      <c r="BB116" s="544"/>
      <c r="BC116" s="544"/>
      <c r="BD116" s="544"/>
      <c r="BE116" s="545"/>
    </row>
    <row r="117" spans="1:57" s="67" customFormat="1" ht="25.5" customHeight="1" thickBot="1">
      <c r="A117" s="38"/>
      <c r="B117" s="503"/>
      <c r="C117" s="504"/>
      <c r="D117" s="504"/>
      <c r="E117" s="505"/>
      <c r="F117" s="230"/>
      <c r="G117" s="488" t="s">
        <v>2210</v>
      </c>
      <c r="H117" s="489"/>
      <c r="I117" s="489"/>
      <c r="J117" s="489"/>
      <c r="K117" s="489"/>
      <c r="L117" s="489"/>
      <c r="M117" s="489"/>
      <c r="N117" s="489"/>
      <c r="O117" s="489"/>
      <c r="P117" s="489"/>
      <c r="Q117" s="489"/>
      <c r="R117" s="489"/>
      <c r="S117" s="489"/>
      <c r="T117" s="489"/>
      <c r="U117" s="489"/>
      <c r="V117" s="489"/>
      <c r="W117" s="489"/>
      <c r="X117" s="489"/>
      <c r="Y117" s="489"/>
      <c r="Z117" s="489"/>
      <c r="AA117" s="489"/>
      <c r="AB117" s="489"/>
      <c r="AC117" s="489"/>
      <c r="AD117" s="489"/>
      <c r="AE117" s="489"/>
      <c r="AF117" s="489"/>
      <c r="AG117" s="489"/>
      <c r="AH117" s="489"/>
      <c r="AI117" s="489"/>
      <c r="AJ117" s="489"/>
      <c r="AK117" s="490"/>
      <c r="AL117" s="66"/>
      <c r="AM117" s="278" t="b">
        <v>0</v>
      </c>
      <c r="AN117" s="480"/>
      <c r="AO117" s="288"/>
      <c r="AP117" s="185"/>
      <c r="AQ117" s="546"/>
      <c r="AR117" s="547"/>
      <c r="AS117" s="547"/>
      <c r="AT117" s="547"/>
      <c r="AU117" s="547"/>
      <c r="AV117" s="547"/>
      <c r="AW117" s="547"/>
      <c r="AX117" s="547"/>
      <c r="AY117" s="547"/>
      <c r="AZ117" s="547"/>
      <c r="BA117" s="547"/>
      <c r="BB117" s="547"/>
      <c r="BC117" s="547"/>
      <c r="BD117" s="547"/>
      <c r="BE117" s="548"/>
    </row>
    <row r="118" spans="1:57" s="67" customFormat="1" ht="25.9" customHeight="1" thickBot="1">
      <c r="A118" s="38"/>
      <c r="B118" s="562" t="s">
        <v>126</v>
      </c>
      <c r="C118" s="563"/>
      <c r="D118" s="563"/>
      <c r="E118" s="564"/>
      <c r="F118" s="231"/>
      <c r="G118" s="488" t="s">
        <v>2211</v>
      </c>
      <c r="H118" s="489"/>
      <c r="I118" s="489"/>
      <c r="J118" s="489"/>
      <c r="K118" s="489"/>
      <c r="L118" s="489"/>
      <c r="M118" s="489"/>
      <c r="N118" s="489"/>
      <c r="O118" s="489"/>
      <c r="P118" s="489"/>
      <c r="Q118" s="489"/>
      <c r="R118" s="489"/>
      <c r="S118" s="489"/>
      <c r="T118" s="489"/>
      <c r="U118" s="489"/>
      <c r="V118" s="489"/>
      <c r="W118" s="489"/>
      <c r="X118" s="489"/>
      <c r="Y118" s="489"/>
      <c r="Z118" s="489"/>
      <c r="AA118" s="489"/>
      <c r="AB118" s="489"/>
      <c r="AC118" s="489"/>
      <c r="AD118" s="489"/>
      <c r="AE118" s="489"/>
      <c r="AF118" s="489"/>
      <c r="AG118" s="489"/>
      <c r="AH118" s="489"/>
      <c r="AI118" s="489"/>
      <c r="AJ118" s="489"/>
      <c r="AK118" s="490"/>
      <c r="AL118" s="66"/>
      <c r="AM118" s="278" t="b">
        <v>0</v>
      </c>
      <c r="AN118" s="552">
        <f>COUNTIF(AM118:AM125, TRUE)</f>
        <v>3</v>
      </c>
      <c r="AO118" s="288"/>
      <c r="AP118" s="185"/>
      <c r="AQ118" s="549" t="str">
        <f>IF(AND(AI95="該当", AND(AM118=FALSE,AM119= FALSE)), "！⑰又は⑱の取組は必須です。",  "")</f>
        <v/>
      </c>
      <c r="AR118" s="550"/>
      <c r="AS118" s="550"/>
      <c r="AT118" s="550"/>
      <c r="AU118" s="550"/>
      <c r="AV118" s="550"/>
      <c r="AW118" s="550"/>
      <c r="AX118" s="550"/>
      <c r="AY118" s="550"/>
      <c r="AZ118" s="550"/>
      <c r="BA118" s="550"/>
      <c r="BB118" s="550"/>
      <c r="BC118" s="550"/>
      <c r="BD118" s="550"/>
      <c r="BE118" s="551"/>
    </row>
    <row r="119" spans="1:57" s="67" customFormat="1" ht="18" customHeight="1">
      <c r="A119" s="38"/>
      <c r="B119" s="565"/>
      <c r="C119" s="566"/>
      <c r="D119" s="566"/>
      <c r="E119" s="567"/>
      <c r="F119" s="228"/>
      <c r="G119" s="488" t="s">
        <v>127</v>
      </c>
      <c r="H119" s="489"/>
      <c r="I119" s="489"/>
      <c r="J119" s="489"/>
      <c r="K119" s="489"/>
      <c r="L119" s="489"/>
      <c r="M119" s="489"/>
      <c r="N119" s="489"/>
      <c r="O119" s="489"/>
      <c r="P119" s="489"/>
      <c r="Q119" s="489"/>
      <c r="R119" s="489"/>
      <c r="S119" s="489"/>
      <c r="T119" s="489"/>
      <c r="U119" s="489"/>
      <c r="V119" s="489"/>
      <c r="W119" s="489"/>
      <c r="X119" s="489"/>
      <c r="Y119" s="489"/>
      <c r="Z119" s="489"/>
      <c r="AA119" s="489"/>
      <c r="AB119" s="489"/>
      <c r="AC119" s="489"/>
      <c r="AD119" s="489"/>
      <c r="AE119" s="489"/>
      <c r="AF119" s="489"/>
      <c r="AG119" s="489"/>
      <c r="AH119" s="489"/>
      <c r="AI119" s="489"/>
      <c r="AJ119" s="489"/>
      <c r="AK119" s="490"/>
      <c r="AL119" s="66"/>
      <c r="AM119" s="278" t="b">
        <v>1</v>
      </c>
      <c r="AN119" s="553"/>
      <c r="AO119" s="288"/>
      <c r="AP119" s="185"/>
      <c r="AQ119" s="540" t="str">
        <f>IF(AI95="該当", "！この区分（４項目）から３つ以上の取組が選択されていません。",  "！この区分（４項目）から２つ以上の取組が選択されていません。")</f>
        <v>！この区分（４項目）から３つ以上の取組が選択されていません。</v>
      </c>
      <c r="AR119" s="541"/>
      <c r="AS119" s="541"/>
      <c r="AT119" s="541"/>
      <c r="AU119" s="541"/>
      <c r="AV119" s="541"/>
      <c r="AW119" s="541"/>
      <c r="AX119" s="541"/>
      <c r="AY119" s="541"/>
      <c r="AZ119" s="541"/>
      <c r="BA119" s="541"/>
      <c r="BB119" s="541"/>
      <c r="BC119" s="541"/>
      <c r="BD119" s="541"/>
      <c r="BE119" s="542"/>
    </row>
    <row r="120" spans="1:57" s="67" customFormat="1" ht="18" customHeight="1">
      <c r="A120" s="38"/>
      <c r="B120" s="565"/>
      <c r="C120" s="566"/>
      <c r="D120" s="566"/>
      <c r="E120" s="567"/>
      <c r="F120" s="228"/>
      <c r="G120" s="488" t="s">
        <v>128</v>
      </c>
      <c r="H120" s="489"/>
      <c r="I120" s="489"/>
      <c r="J120" s="489"/>
      <c r="K120" s="489"/>
      <c r="L120" s="489"/>
      <c r="M120" s="489"/>
      <c r="N120" s="489"/>
      <c r="O120" s="489"/>
      <c r="P120" s="489"/>
      <c r="Q120" s="489"/>
      <c r="R120" s="489"/>
      <c r="S120" s="489"/>
      <c r="T120" s="489"/>
      <c r="U120" s="489"/>
      <c r="V120" s="489"/>
      <c r="W120" s="489"/>
      <c r="X120" s="489"/>
      <c r="Y120" s="489"/>
      <c r="Z120" s="489"/>
      <c r="AA120" s="489"/>
      <c r="AB120" s="489"/>
      <c r="AC120" s="489"/>
      <c r="AD120" s="489"/>
      <c r="AE120" s="489"/>
      <c r="AF120" s="489"/>
      <c r="AG120" s="489"/>
      <c r="AH120" s="489"/>
      <c r="AI120" s="489"/>
      <c r="AJ120" s="489"/>
      <c r="AK120" s="490"/>
      <c r="AL120" s="66"/>
      <c r="AM120" s="278" t="b">
        <v>1</v>
      </c>
      <c r="AN120" s="553"/>
      <c r="AO120" s="288"/>
      <c r="AP120" s="185"/>
      <c r="AQ120" s="543"/>
      <c r="AR120" s="544"/>
      <c r="AS120" s="544"/>
      <c r="AT120" s="544"/>
      <c r="AU120" s="544"/>
      <c r="AV120" s="544"/>
      <c r="AW120" s="544"/>
      <c r="AX120" s="544"/>
      <c r="AY120" s="544"/>
      <c r="AZ120" s="544"/>
      <c r="BA120" s="544"/>
      <c r="BB120" s="544"/>
      <c r="BC120" s="544"/>
      <c r="BD120" s="544"/>
      <c r="BE120" s="545"/>
    </row>
    <row r="121" spans="1:57" s="67" customFormat="1" ht="18" customHeight="1">
      <c r="A121" s="38"/>
      <c r="B121" s="565"/>
      <c r="C121" s="566"/>
      <c r="D121" s="566"/>
      <c r="E121" s="567"/>
      <c r="F121" s="228"/>
      <c r="G121" s="488" t="s">
        <v>129</v>
      </c>
      <c r="H121" s="489"/>
      <c r="I121" s="489"/>
      <c r="J121" s="489"/>
      <c r="K121" s="489"/>
      <c r="L121" s="489"/>
      <c r="M121" s="489"/>
      <c r="N121" s="489"/>
      <c r="O121" s="489"/>
      <c r="P121" s="489"/>
      <c r="Q121" s="489"/>
      <c r="R121" s="489"/>
      <c r="S121" s="489"/>
      <c r="T121" s="489"/>
      <c r="U121" s="489"/>
      <c r="V121" s="489"/>
      <c r="W121" s="489"/>
      <c r="X121" s="489"/>
      <c r="Y121" s="489"/>
      <c r="Z121" s="489"/>
      <c r="AA121" s="489"/>
      <c r="AB121" s="489"/>
      <c r="AC121" s="489"/>
      <c r="AD121" s="489"/>
      <c r="AE121" s="489"/>
      <c r="AF121" s="489"/>
      <c r="AG121" s="489"/>
      <c r="AH121" s="489"/>
      <c r="AI121" s="489"/>
      <c r="AJ121" s="489"/>
      <c r="AK121" s="490"/>
      <c r="AL121" s="66"/>
      <c r="AM121" s="278" t="b">
        <v>0</v>
      </c>
      <c r="AN121" s="553"/>
      <c r="AO121" s="288"/>
      <c r="AP121" s="185"/>
      <c r="AQ121" s="543"/>
      <c r="AR121" s="544"/>
      <c r="AS121" s="544"/>
      <c r="AT121" s="544"/>
      <c r="AU121" s="544"/>
      <c r="AV121" s="544"/>
      <c r="AW121" s="544"/>
      <c r="AX121" s="544"/>
      <c r="AY121" s="544"/>
      <c r="AZ121" s="544"/>
      <c r="BA121" s="544"/>
      <c r="BB121" s="544"/>
      <c r="BC121" s="544"/>
      <c r="BD121" s="544"/>
      <c r="BE121" s="545"/>
    </row>
    <row r="122" spans="1:57" s="67" customFormat="1" ht="18" customHeight="1">
      <c r="A122" s="38"/>
      <c r="B122" s="565"/>
      <c r="C122" s="566"/>
      <c r="D122" s="566"/>
      <c r="E122" s="567"/>
      <c r="F122" s="228"/>
      <c r="G122" s="488" t="s">
        <v>2212</v>
      </c>
      <c r="H122" s="489"/>
      <c r="I122" s="489"/>
      <c r="J122" s="489"/>
      <c r="K122" s="489"/>
      <c r="L122" s="489"/>
      <c r="M122" s="489"/>
      <c r="N122" s="489"/>
      <c r="O122" s="489"/>
      <c r="P122" s="489"/>
      <c r="Q122" s="489"/>
      <c r="R122" s="489"/>
      <c r="S122" s="489"/>
      <c r="T122" s="489"/>
      <c r="U122" s="489"/>
      <c r="V122" s="489"/>
      <c r="W122" s="489"/>
      <c r="X122" s="489"/>
      <c r="Y122" s="489"/>
      <c r="Z122" s="489"/>
      <c r="AA122" s="489"/>
      <c r="AB122" s="489"/>
      <c r="AC122" s="489"/>
      <c r="AD122" s="489"/>
      <c r="AE122" s="489"/>
      <c r="AF122" s="489"/>
      <c r="AG122" s="489"/>
      <c r="AH122" s="489"/>
      <c r="AI122" s="489"/>
      <c r="AJ122" s="489"/>
      <c r="AK122" s="490"/>
      <c r="AL122" s="66"/>
      <c r="AM122" s="278" t="b">
        <v>0</v>
      </c>
      <c r="AN122" s="553"/>
      <c r="AO122" s="288"/>
      <c r="AP122" s="185"/>
      <c r="AQ122" s="543"/>
      <c r="AR122" s="544"/>
      <c r="AS122" s="544"/>
      <c r="AT122" s="544"/>
      <c r="AU122" s="544"/>
      <c r="AV122" s="544"/>
      <c r="AW122" s="544"/>
      <c r="AX122" s="544"/>
      <c r="AY122" s="544"/>
      <c r="AZ122" s="544"/>
      <c r="BA122" s="544"/>
      <c r="BB122" s="544"/>
      <c r="BC122" s="544"/>
      <c r="BD122" s="544"/>
      <c r="BE122" s="545"/>
    </row>
    <row r="123" spans="1:57" s="67" customFormat="1" ht="28.9" customHeight="1">
      <c r="A123" s="38"/>
      <c r="B123" s="565"/>
      <c r="C123" s="566"/>
      <c r="D123" s="566"/>
      <c r="E123" s="567"/>
      <c r="F123" s="232"/>
      <c r="G123" s="488" t="s">
        <v>130</v>
      </c>
      <c r="H123" s="489"/>
      <c r="I123" s="489"/>
      <c r="J123" s="489"/>
      <c r="K123" s="489"/>
      <c r="L123" s="489"/>
      <c r="M123" s="489"/>
      <c r="N123" s="489"/>
      <c r="O123" s="489"/>
      <c r="P123" s="489"/>
      <c r="Q123" s="489"/>
      <c r="R123" s="489"/>
      <c r="S123" s="489"/>
      <c r="T123" s="489"/>
      <c r="U123" s="489"/>
      <c r="V123" s="489"/>
      <c r="W123" s="489"/>
      <c r="X123" s="489"/>
      <c r="Y123" s="489"/>
      <c r="Z123" s="489"/>
      <c r="AA123" s="489"/>
      <c r="AB123" s="489"/>
      <c r="AC123" s="489"/>
      <c r="AD123" s="489"/>
      <c r="AE123" s="489"/>
      <c r="AF123" s="489"/>
      <c r="AG123" s="489"/>
      <c r="AH123" s="489"/>
      <c r="AI123" s="489"/>
      <c r="AJ123" s="489"/>
      <c r="AK123" s="490"/>
      <c r="AL123" s="66"/>
      <c r="AM123" s="278" t="b">
        <v>0</v>
      </c>
      <c r="AN123" s="553"/>
      <c r="AO123" s="288"/>
      <c r="AP123" s="185"/>
      <c r="AQ123" s="543"/>
      <c r="AR123" s="544"/>
      <c r="AS123" s="544"/>
      <c r="AT123" s="544"/>
      <c r="AU123" s="544"/>
      <c r="AV123" s="544"/>
      <c r="AW123" s="544"/>
      <c r="AX123" s="544"/>
      <c r="AY123" s="544"/>
      <c r="AZ123" s="544"/>
      <c r="BA123" s="544"/>
      <c r="BB123" s="544"/>
      <c r="BC123" s="544"/>
      <c r="BD123" s="544"/>
      <c r="BE123" s="545"/>
    </row>
    <row r="124" spans="1:57" s="67" customFormat="1" ht="38.25" customHeight="1">
      <c r="A124" s="38"/>
      <c r="B124" s="565"/>
      <c r="C124" s="566"/>
      <c r="D124" s="566"/>
      <c r="E124" s="567"/>
      <c r="F124" s="228"/>
      <c r="G124" s="488" t="s">
        <v>2213</v>
      </c>
      <c r="H124" s="489"/>
      <c r="I124" s="489"/>
      <c r="J124" s="489"/>
      <c r="K124" s="489"/>
      <c r="L124" s="489"/>
      <c r="M124" s="489"/>
      <c r="N124" s="489"/>
      <c r="O124" s="489"/>
      <c r="P124" s="489"/>
      <c r="Q124" s="489"/>
      <c r="R124" s="489"/>
      <c r="S124" s="489"/>
      <c r="T124" s="489"/>
      <c r="U124" s="489"/>
      <c r="V124" s="489"/>
      <c r="W124" s="489"/>
      <c r="X124" s="489"/>
      <c r="Y124" s="489"/>
      <c r="Z124" s="489"/>
      <c r="AA124" s="489"/>
      <c r="AB124" s="489"/>
      <c r="AC124" s="489"/>
      <c r="AD124" s="489"/>
      <c r="AE124" s="489"/>
      <c r="AF124" s="489"/>
      <c r="AG124" s="489"/>
      <c r="AH124" s="489"/>
      <c r="AI124" s="489"/>
      <c r="AJ124" s="489"/>
      <c r="AK124" s="490"/>
      <c r="AL124" s="66"/>
      <c r="AM124" s="278" t="b">
        <v>1</v>
      </c>
      <c r="AN124" s="553"/>
      <c r="AO124" s="287"/>
      <c r="AQ124" s="543"/>
      <c r="AR124" s="544"/>
      <c r="AS124" s="544"/>
      <c r="AT124" s="544"/>
      <c r="AU124" s="544"/>
      <c r="AV124" s="544"/>
      <c r="AW124" s="544"/>
      <c r="AX124" s="544"/>
      <c r="AY124" s="544"/>
      <c r="AZ124" s="544"/>
      <c r="BA124" s="544"/>
      <c r="BB124" s="544"/>
      <c r="BC124" s="544"/>
      <c r="BD124" s="544"/>
      <c r="BE124" s="545"/>
    </row>
    <row r="125" spans="1:57" s="67" customFormat="1" ht="28.5" customHeight="1" thickBot="1">
      <c r="A125" s="38"/>
      <c r="B125" s="565"/>
      <c r="C125" s="566"/>
      <c r="D125" s="566"/>
      <c r="E125" s="567"/>
      <c r="F125" s="232"/>
      <c r="G125" s="488" t="s">
        <v>131</v>
      </c>
      <c r="H125" s="489"/>
      <c r="I125" s="489"/>
      <c r="J125" s="489"/>
      <c r="K125" s="489"/>
      <c r="L125" s="489"/>
      <c r="M125" s="489"/>
      <c r="N125" s="489"/>
      <c r="O125" s="489"/>
      <c r="P125" s="489"/>
      <c r="Q125" s="489"/>
      <c r="R125" s="489"/>
      <c r="S125" s="489"/>
      <c r="T125" s="489"/>
      <c r="U125" s="489"/>
      <c r="V125" s="489"/>
      <c r="W125" s="489"/>
      <c r="X125" s="489"/>
      <c r="Y125" s="489"/>
      <c r="Z125" s="489"/>
      <c r="AA125" s="489"/>
      <c r="AB125" s="489"/>
      <c r="AC125" s="489"/>
      <c r="AD125" s="489"/>
      <c r="AE125" s="489"/>
      <c r="AF125" s="489"/>
      <c r="AG125" s="489"/>
      <c r="AH125" s="489"/>
      <c r="AI125" s="489"/>
      <c r="AJ125" s="489"/>
      <c r="AK125" s="490"/>
      <c r="AL125" s="193"/>
      <c r="AM125" s="278" t="b">
        <v>0</v>
      </c>
      <c r="AN125" s="553"/>
      <c r="AO125" s="287"/>
      <c r="AQ125" s="546"/>
      <c r="AR125" s="547"/>
      <c r="AS125" s="547"/>
      <c r="AT125" s="547"/>
      <c r="AU125" s="547"/>
      <c r="AV125" s="547"/>
      <c r="AW125" s="547"/>
      <c r="AX125" s="547"/>
      <c r="AY125" s="547"/>
      <c r="AZ125" s="547"/>
      <c r="BA125" s="547"/>
      <c r="BB125" s="547"/>
      <c r="BC125" s="547"/>
      <c r="BD125" s="547"/>
      <c r="BE125" s="548"/>
    </row>
    <row r="126" spans="1:57" s="67" customFormat="1" ht="17.45" customHeight="1" thickBot="1">
      <c r="A126" s="38"/>
      <c r="B126" s="568"/>
      <c r="C126" s="569"/>
      <c r="D126" s="569"/>
      <c r="E126" s="570"/>
      <c r="F126" s="232"/>
      <c r="G126" s="559" t="s">
        <v>132</v>
      </c>
      <c r="H126" s="560"/>
      <c r="I126" s="560"/>
      <c r="J126" s="560"/>
      <c r="K126" s="560"/>
      <c r="L126" s="560"/>
      <c r="M126" s="560"/>
      <c r="N126" s="560"/>
      <c r="O126" s="560"/>
      <c r="P126" s="560"/>
      <c r="Q126" s="560"/>
      <c r="R126" s="560"/>
      <c r="S126" s="560"/>
      <c r="T126" s="560"/>
      <c r="U126" s="560"/>
      <c r="V126" s="560"/>
      <c r="W126" s="560"/>
      <c r="X126" s="560"/>
      <c r="Y126" s="560"/>
      <c r="Z126" s="560"/>
      <c r="AA126" s="560"/>
      <c r="AB126" s="560"/>
      <c r="AC126" s="560"/>
      <c r="AD126" s="560"/>
      <c r="AE126" s="560"/>
      <c r="AF126" s="560"/>
      <c r="AG126" s="560"/>
      <c r="AH126" s="560"/>
      <c r="AI126" s="560"/>
      <c r="AJ126" s="560"/>
      <c r="AK126" s="561"/>
      <c r="AL126" s="193"/>
      <c r="AM126" s="278" t="b">
        <v>0</v>
      </c>
      <c r="AN126" s="554"/>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497" t="s">
        <v>133</v>
      </c>
      <c r="C127" s="498"/>
      <c r="D127" s="498"/>
      <c r="E127" s="499"/>
      <c r="F127" s="229"/>
      <c r="G127" s="488" t="s">
        <v>2214</v>
      </c>
      <c r="H127" s="489"/>
      <c r="I127" s="489"/>
      <c r="J127" s="489"/>
      <c r="K127" s="489"/>
      <c r="L127" s="489"/>
      <c r="M127" s="489"/>
      <c r="N127" s="489"/>
      <c r="O127" s="489"/>
      <c r="P127" s="489"/>
      <c r="Q127" s="489"/>
      <c r="R127" s="489"/>
      <c r="S127" s="489"/>
      <c r="T127" s="489"/>
      <c r="U127" s="489"/>
      <c r="V127" s="489"/>
      <c r="W127" s="489"/>
      <c r="X127" s="489"/>
      <c r="Y127" s="489"/>
      <c r="Z127" s="489"/>
      <c r="AA127" s="489"/>
      <c r="AB127" s="489"/>
      <c r="AC127" s="489"/>
      <c r="AD127" s="489"/>
      <c r="AE127" s="489"/>
      <c r="AF127" s="489"/>
      <c r="AG127" s="489"/>
      <c r="AH127" s="489"/>
      <c r="AI127" s="489"/>
      <c r="AJ127" s="489"/>
      <c r="AK127" s="490"/>
      <c r="AL127" s="66"/>
      <c r="AM127" s="278" t="b">
        <v>1</v>
      </c>
      <c r="AN127" s="480">
        <f>COUNTIF(AM127:AM130,TRUE)</f>
        <v>3</v>
      </c>
      <c r="AO127" s="288"/>
      <c r="AP127" s="185"/>
      <c r="AQ127" s="540" t="str">
        <f>IF(AI95="該当", "！この区分（４項目）から２つ以上の取組が選択されていません。",  "！この区分（４項目）から１つ以上の取組が選択されていません。")</f>
        <v>！この区分（４項目）から２つ以上の取組が選択されていません。</v>
      </c>
      <c r="AR127" s="541"/>
      <c r="AS127" s="541"/>
      <c r="AT127" s="541"/>
      <c r="AU127" s="541"/>
      <c r="AV127" s="541"/>
      <c r="AW127" s="541"/>
      <c r="AX127" s="541"/>
      <c r="AY127" s="541"/>
      <c r="AZ127" s="541"/>
      <c r="BA127" s="541"/>
      <c r="BB127" s="541"/>
      <c r="BC127" s="541"/>
      <c r="BD127" s="541"/>
      <c r="BE127" s="542"/>
    </row>
    <row r="128" spans="1:57" s="67" customFormat="1" ht="18" customHeight="1">
      <c r="A128" s="38"/>
      <c r="B128" s="500"/>
      <c r="C128" s="501"/>
      <c r="D128" s="501"/>
      <c r="E128" s="502"/>
      <c r="F128" s="228"/>
      <c r="G128" s="488" t="s">
        <v>2215</v>
      </c>
      <c r="H128" s="489"/>
      <c r="I128" s="489"/>
      <c r="J128" s="489"/>
      <c r="K128" s="489"/>
      <c r="L128" s="489"/>
      <c r="M128" s="489"/>
      <c r="N128" s="489"/>
      <c r="O128" s="489"/>
      <c r="P128" s="489"/>
      <c r="Q128" s="489"/>
      <c r="R128" s="489"/>
      <c r="S128" s="489"/>
      <c r="T128" s="489"/>
      <c r="U128" s="489"/>
      <c r="V128" s="489"/>
      <c r="W128" s="489"/>
      <c r="X128" s="489"/>
      <c r="Y128" s="489"/>
      <c r="Z128" s="489"/>
      <c r="AA128" s="489"/>
      <c r="AB128" s="489"/>
      <c r="AC128" s="489"/>
      <c r="AD128" s="489"/>
      <c r="AE128" s="489"/>
      <c r="AF128" s="489"/>
      <c r="AG128" s="489"/>
      <c r="AH128" s="489"/>
      <c r="AI128" s="489"/>
      <c r="AJ128" s="489"/>
      <c r="AK128" s="490"/>
      <c r="AL128" s="66"/>
      <c r="AM128" s="278" t="b">
        <v>1</v>
      </c>
      <c r="AN128" s="480"/>
      <c r="AO128" s="288"/>
      <c r="AP128" s="185"/>
      <c r="AQ128" s="543"/>
      <c r="AR128" s="544"/>
      <c r="AS128" s="544"/>
      <c r="AT128" s="544"/>
      <c r="AU128" s="544"/>
      <c r="AV128" s="544"/>
      <c r="AW128" s="544"/>
      <c r="AX128" s="544"/>
      <c r="AY128" s="544"/>
      <c r="AZ128" s="544"/>
      <c r="BA128" s="544"/>
      <c r="BB128" s="544"/>
      <c r="BC128" s="544"/>
      <c r="BD128" s="544"/>
      <c r="BE128" s="545"/>
    </row>
    <row r="129" spans="1:57" s="67" customFormat="1" ht="18" customHeight="1">
      <c r="A129" s="38"/>
      <c r="B129" s="500"/>
      <c r="C129" s="501"/>
      <c r="D129" s="501"/>
      <c r="E129" s="502"/>
      <c r="F129" s="228"/>
      <c r="G129" s="488" t="s">
        <v>2216</v>
      </c>
      <c r="H129" s="489"/>
      <c r="I129" s="489"/>
      <c r="J129" s="489"/>
      <c r="K129" s="489"/>
      <c r="L129" s="489"/>
      <c r="M129" s="489"/>
      <c r="N129" s="489"/>
      <c r="O129" s="489"/>
      <c r="P129" s="489"/>
      <c r="Q129" s="489"/>
      <c r="R129" s="489"/>
      <c r="S129" s="489"/>
      <c r="T129" s="489"/>
      <c r="U129" s="489"/>
      <c r="V129" s="489"/>
      <c r="W129" s="489"/>
      <c r="X129" s="489"/>
      <c r="Y129" s="489"/>
      <c r="Z129" s="489"/>
      <c r="AA129" s="489"/>
      <c r="AB129" s="489"/>
      <c r="AC129" s="489"/>
      <c r="AD129" s="489"/>
      <c r="AE129" s="489"/>
      <c r="AF129" s="489"/>
      <c r="AG129" s="489"/>
      <c r="AH129" s="489"/>
      <c r="AI129" s="489"/>
      <c r="AJ129" s="489"/>
      <c r="AK129" s="490"/>
      <c r="AL129" s="38"/>
      <c r="AM129" s="278" t="b">
        <v>0</v>
      </c>
      <c r="AN129" s="480"/>
      <c r="AO129" s="288"/>
      <c r="AP129" s="185"/>
      <c r="AQ129" s="543"/>
      <c r="AR129" s="544"/>
      <c r="AS129" s="544"/>
      <c r="AT129" s="544"/>
      <c r="AU129" s="544"/>
      <c r="AV129" s="544"/>
      <c r="AW129" s="544"/>
      <c r="AX129" s="544"/>
      <c r="AY129" s="544"/>
      <c r="AZ129" s="544"/>
      <c r="BA129" s="544"/>
      <c r="BB129" s="544"/>
      <c r="BC129" s="544"/>
      <c r="BD129" s="544"/>
      <c r="BE129" s="545"/>
    </row>
    <row r="130" spans="1:57" s="67" customFormat="1" ht="19.899999999999999" customHeight="1" thickBot="1">
      <c r="A130" s="38"/>
      <c r="B130" s="503"/>
      <c r="C130" s="504"/>
      <c r="D130" s="504"/>
      <c r="E130" s="505"/>
      <c r="F130" s="226"/>
      <c r="G130" s="557" t="s">
        <v>2217</v>
      </c>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66"/>
      <c r="AM130" s="278" t="b">
        <v>1</v>
      </c>
      <c r="AN130" s="480"/>
      <c r="AO130" s="293"/>
      <c r="AP130" s="194"/>
      <c r="AQ130" s="546"/>
      <c r="AR130" s="547"/>
      <c r="AS130" s="547"/>
      <c r="AT130" s="547"/>
      <c r="AU130" s="547"/>
      <c r="AV130" s="547"/>
      <c r="AW130" s="547"/>
      <c r="AX130" s="547"/>
      <c r="AY130" s="547"/>
      <c r="AZ130" s="547"/>
      <c r="BA130" s="547"/>
      <c r="BB130" s="547"/>
      <c r="BC130" s="547"/>
      <c r="BD130" s="547"/>
      <c r="BE130" s="548"/>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555" t="s">
        <v>2219</v>
      </c>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78" t="s">
        <v>2225</v>
      </c>
      <c r="C137" s="515" t="s">
        <v>2232</v>
      </c>
      <c r="D137" s="516"/>
      <c r="E137" s="516"/>
      <c r="F137" s="516"/>
      <c r="G137" s="516"/>
      <c r="H137" s="516"/>
      <c r="I137" s="516"/>
      <c r="J137" s="516"/>
      <c r="K137" s="516"/>
      <c r="L137" s="516"/>
      <c r="M137" s="516"/>
      <c r="N137" s="516"/>
      <c r="O137" s="516"/>
      <c r="P137" s="516"/>
      <c r="Q137" s="516"/>
      <c r="R137" s="516"/>
      <c r="S137" s="516"/>
      <c r="T137" s="517"/>
      <c r="U137" s="521">
        <f>'別紙様式3-2（処遇改善加算　個票）'!AP13</f>
        <v>1487407</v>
      </c>
      <c r="V137" s="522"/>
      <c r="W137" s="522"/>
      <c r="X137" s="523"/>
      <c r="Y137" s="465" t="s">
        <v>58</v>
      </c>
      <c r="Z137" s="112" t="s">
        <v>59</v>
      </c>
      <c r="AA137" s="526"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78" t="s">
        <v>2226</v>
      </c>
      <c r="C138" s="518" t="s">
        <v>2236</v>
      </c>
      <c r="D138" s="519"/>
      <c r="E138" s="519"/>
      <c r="F138" s="519"/>
      <c r="G138" s="519"/>
      <c r="H138" s="519"/>
      <c r="I138" s="519"/>
      <c r="J138" s="519"/>
      <c r="K138" s="519"/>
      <c r="L138" s="519"/>
      <c r="M138" s="519"/>
      <c r="N138" s="519"/>
      <c r="O138" s="519"/>
      <c r="P138" s="519"/>
      <c r="Q138" s="519"/>
      <c r="R138" s="519"/>
      <c r="S138" s="519"/>
      <c r="T138" s="520"/>
      <c r="U138" s="524">
        <f>T52</f>
        <v>26386000</v>
      </c>
      <c r="V138" s="525"/>
      <c r="W138" s="525"/>
      <c r="X138" s="525"/>
      <c r="Y138" s="465" t="s">
        <v>58</v>
      </c>
      <c r="Z138" s="112" t="s">
        <v>59</v>
      </c>
      <c r="AA138" s="527"/>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112"/>
      <c r="C139" s="113"/>
      <c r="D139" s="113"/>
      <c r="E139" s="113"/>
      <c r="F139" s="113"/>
      <c r="G139" s="113"/>
      <c r="H139" s="113"/>
      <c r="I139" s="113"/>
      <c r="J139" s="113"/>
      <c r="K139" s="113"/>
      <c r="L139" s="113"/>
      <c r="M139" s="113"/>
      <c r="N139" s="113"/>
      <c r="O139" s="113"/>
      <c r="P139" s="113"/>
      <c r="Q139" s="113"/>
      <c r="R139" s="113"/>
      <c r="S139" s="113"/>
      <c r="T139" s="113"/>
      <c r="U139" s="112"/>
      <c r="V139" s="112"/>
      <c r="W139" s="112"/>
      <c r="X139" s="112"/>
      <c r="Y139" s="112"/>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536"/>
      <c r="C141" s="537"/>
      <c r="D141" s="537"/>
      <c r="E141" s="537"/>
      <c r="F141" s="537"/>
      <c r="G141" s="537"/>
      <c r="H141" s="537"/>
      <c r="I141" s="537"/>
      <c r="J141" s="537"/>
      <c r="K141" s="537"/>
      <c r="L141" s="537"/>
      <c r="M141" s="537"/>
      <c r="N141" s="537"/>
      <c r="O141" s="537"/>
      <c r="P141" s="537"/>
      <c r="Q141" s="537"/>
      <c r="R141" s="537"/>
      <c r="S141" s="537"/>
      <c r="T141" s="537"/>
      <c r="U141" s="537"/>
      <c r="V141" s="537"/>
      <c r="W141" s="537"/>
      <c r="X141" s="537"/>
      <c r="Y141" s="537"/>
      <c r="Z141" s="537"/>
      <c r="AA141" s="537"/>
      <c r="AB141" s="537"/>
      <c r="AC141" s="537"/>
      <c r="AD141" s="537"/>
      <c r="AE141" s="537"/>
      <c r="AF141" s="537"/>
      <c r="AG141" s="537"/>
      <c r="AH141" s="537"/>
      <c r="AI141" s="537"/>
      <c r="AJ141" s="537"/>
      <c r="AK141" s="538"/>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29" t="s">
        <v>137</v>
      </c>
      <c r="D143" s="529"/>
      <c r="E143" s="529"/>
      <c r="F143" s="529"/>
      <c r="G143" s="529"/>
      <c r="H143" s="529"/>
      <c r="I143" s="529"/>
      <c r="J143" s="529"/>
      <c r="K143" s="529"/>
      <c r="L143" s="529"/>
      <c r="M143" s="529"/>
      <c r="N143" s="529"/>
      <c r="O143" s="529"/>
      <c r="P143" s="529"/>
      <c r="Q143" s="529"/>
      <c r="R143" s="529"/>
      <c r="S143" s="529"/>
      <c r="T143" s="529"/>
      <c r="U143" s="529"/>
      <c r="V143" s="529"/>
      <c r="W143" s="529"/>
      <c r="X143" s="529"/>
      <c r="Y143" s="529"/>
      <c r="Z143" s="529"/>
      <c r="AA143" s="529"/>
      <c r="AB143" s="529"/>
      <c r="AC143" s="529"/>
      <c r="AD143" s="529"/>
      <c r="AE143" s="529"/>
      <c r="AF143" s="529"/>
      <c r="AG143" s="529"/>
      <c r="AH143" s="529"/>
      <c r="AI143" s="529"/>
      <c r="AJ143" s="529"/>
      <c r="AK143" s="529"/>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28" t="s">
        <v>139</v>
      </c>
      <c r="D146" s="528"/>
      <c r="E146" s="528"/>
      <c r="F146" s="528"/>
      <c r="G146" s="528"/>
      <c r="H146" s="528"/>
      <c r="I146" s="528"/>
      <c r="J146" s="528"/>
      <c r="K146" s="528"/>
      <c r="L146" s="528"/>
      <c r="M146" s="528"/>
      <c r="N146" s="528"/>
      <c r="O146" s="528"/>
      <c r="P146" s="528"/>
      <c r="Q146" s="528"/>
      <c r="R146" s="528"/>
      <c r="S146" s="528"/>
      <c r="T146" s="528"/>
      <c r="U146" s="528"/>
      <c r="V146" s="528"/>
      <c r="W146" s="528"/>
      <c r="X146" s="528"/>
      <c r="Y146" s="528"/>
      <c r="Z146" s="528"/>
      <c r="AA146" s="528"/>
      <c r="AB146" s="528"/>
      <c r="AC146" s="528"/>
      <c r="AD146" s="528"/>
      <c r="AE146" s="528"/>
      <c r="AF146" s="528"/>
      <c r="AG146" s="528"/>
      <c r="AH146" s="528"/>
      <c r="AI146" s="528"/>
      <c r="AJ146" s="528"/>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583">
        <v>9</v>
      </c>
      <c r="F148" s="584"/>
      <c r="G148" s="211" t="s">
        <v>141</v>
      </c>
      <c r="H148" s="583">
        <v>7</v>
      </c>
      <c r="I148" s="584"/>
      <c r="J148" s="211" t="s">
        <v>142</v>
      </c>
      <c r="K148" s="583">
        <v>1</v>
      </c>
      <c r="L148" s="584"/>
      <c r="M148" s="211" t="s">
        <v>143</v>
      </c>
      <c r="N148" s="209"/>
      <c r="O148" s="585" t="s">
        <v>11</v>
      </c>
      <c r="P148" s="585"/>
      <c r="Q148" s="585"/>
      <c r="R148" s="581" t="str">
        <f>IF(H7="","",H7)</f>
        <v>○○ケアサービス</v>
      </c>
      <c r="S148" s="581"/>
      <c r="T148" s="581"/>
      <c r="U148" s="581"/>
      <c r="V148" s="581"/>
      <c r="W148" s="581"/>
      <c r="X148" s="581"/>
      <c r="Y148" s="581"/>
      <c r="Z148" s="581"/>
      <c r="AA148" s="581"/>
      <c r="AB148" s="581"/>
      <c r="AC148" s="581"/>
      <c r="AD148" s="581"/>
      <c r="AE148" s="581"/>
      <c r="AF148" s="581"/>
      <c r="AG148" s="581"/>
      <c r="AH148" s="581"/>
      <c r="AI148" s="581"/>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535" t="s">
        <v>144</v>
      </c>
      <c r="P149" s="535"/>
      <c r="Q149" s="535"/>
      <c r="R149" s="596" t="s">
        <v>24</v>
      </c>
      <c r="S149" s="596"/>
      <c r="T149" s="539" t="str">
        <f>IF(基本情報入力シート!M27="", "", 基本情報入力シート!M27)</f>
        <v>代表取締役</v>
      </c>
      <c r="U149" s="539"/>
      <c r="V149" s="539"/>
      <c r="W149" s="539"/>
      <c r="X149" s="539"/>
      <c r="Y149" s="582" t="s">
        <v>26</v>
      </c>
      <c r="Z149" s="582"/>
      <c r="AA149" s="539" t="str">
        <f>IF(基本情報入力シート!M28="", "", 基本情報入力シート!M28)</f>
        <v>厚労　花子</v>
      </c>
      <c r="AB149" s="539"/>
      <c r="AC149" s="539"/>
      <c r="AD149" s="539"/>
      <c r="AE149" s="539"/>
      <c r="AF149" s="539"/>
      <c r="AG149" s="539"/>
      <c r="AH149" s="539"/>
      <c r="AI149" s="539"/>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586" t="s">
        <v>53</v>
      </c>
      <c r="C156" s="586"/>
      <c r="D156" s="586"/>
      <c r="E156" s="586"/>
      <c r="F156" s="586"/>
      <c r="G156" s="586"/>
      <c r="H156" s="586"/>
      <c r="I156" s="586"/>
      <c r="J156" s="586"/>
      <c r="K156" s="586"/>
      <c r="L156" s="586"/>
      <c r="M156" s="586"/>
      <c r="N156" s="586"/>
      <c r="O156" s="586"/>
      <c r="P156" s="586"/>
      <c r="Q156" s="586"/>
      <c r="R156" s="586"/>
      <c r="S156" s="586"/>
      <c r="T156" s="586"/>
      <c r="U156" s="586"/>
      <c r="V156" s="586"/>
      <c r="W156" s="586"/>
      <c r="X156" s="586"/>
      <c r="Y156" s="586"/>
      <c r="Z156" s="586"/>
      <c r="AA156" s="586"/>
      <c r="AB156" s="586"/>
      <c r="AC156" s="586"/>
      <c r="AD156" s="586"/>
      <c r="AE156" s="586"/>
      <c r="AF156" s="586"/>
      <c r="AG156" s="586"/>
      <c r="AH156" s="586"/>
      <c r="AI156" s="586"/>
      <c r="AJ156" s="586"/>
      <c r="AK156" s="586"/>
      <c r="AL156" s="38"/>
      <c r="AM156" s="62"/>
      <c r="AN156" s="62"/>
      <c r="AO156" s="62"/>
    </row>
    <row r="157" spans="1:51" ht="15" customHeight="1">
      <c r="A157" s="38"/>
      <c r="B157" s="281" t="s">
        <v>149</v>
      </c>
      <c r="C157" s="587" t="s">
        <v>150</v>
      </c>
      <c r="D157" s="588"/>
      <c r="E157" s="588"/>
      <c r="F157" s="588"/>
      <c r="G157" s="588"/>
      <c r="H157" s="588"/>
      <c r="I157" s="588"/>
      <c r="J157" s="588"/>
      <c r="K157" s="588"/>
      <c r="L157" s="588"/>
      <c r="M157" s="588"/>
      <c r="N157" s="588"/>
      <c r="O157" s="588"/>
      <c r="P157" s="588"/>
      <c r="Q157" s="588"/>
      <c r="R157" s="588"/>
      <c r="S157" s="588"/>
      <c r="T157" s="588"/>
      <c r="U157" s="588"/>
      <c r="V157" s="588"/>
      <c r="W157" s="588"/>
      <c r="X157" s="588"/>
      <c r="Y157" s="588"/>
      <c r="Z157" s="588"/>
      <c r="AA157" s="588"/>
      <c r="AB157" s="588"/>
      <c r="AC157" s="588"/>
      <c r="AD157" s="588"/>
      <c r="AE157" s="588"/>
      <c r="AF157" s="588"/>
      <c r="AG157" s="588"/>
      <c r="AH157" s="588"/>
      <c r="AI157" s="588"/>
      <c r="AJ157" s="589"/>
      <c r="AK157" s="221" t="str">
        <f>AE18</f>
        <v>○</v>
      </c>
      <c r="AL157" s="38"/>
      <c r="AM157" s="62"/>
      <c r="AN157" s="62"/>
      <c r="AO157" s="62"/>
    </row>
    <row r="158" spans="1:51" ht="15" customHeight="1">
      <c r="A158" s="38"/>
      <c r="B158" s="385" t="s">
        <v>151</v>
      </c>
      <c r="C158" s="590" t="s">
        <v>152</v>
      </c>
      <c r="D158" s="591"/>
      <c r="E158" s="591"/>
      <c r="F158" s="591"/>
      <c r="G158" s="591"/>
      <c r="H158" s="591"/>
      <c r="I158" s="591"/>
      <c r="J158" s="591"/>
      <c r="K158" s="591"/>
      <c r="L158" s="591"/>
      <c r="M158" s="591"/>
      <c r="N158" s="591"/>
      <c r="O158" s="591"/>
      <c r="P158" s="591"/>
      <c r="Q158" s="591"/>
      <c r="R158" s="591"/>
      <c r="S158" s="591"/>
      <c r="T158" s="591"/>
      <c r="U158" s="591"/>
      <c r="V158" s="591"/>
      <c r="W158" s="591"/>
      <c r="X158" s="591"/>
      <c r="Y158" s="591"/>
      <c r="Z158" s="591"/>
      <c r="AA158" s="591"/>
      <c r="AB158" s="591"/>
      <c r="AC158" s="591"/>
      <c r="AD158" s="591"/>
      <c r="AE158" s="591"/>
      <c r="AF158" s="591"/>
      <c r="AG158" s="591"/>
      <c r="AH158" s="591"/>
      <c r="AI158" s="591"/>
      <c r="AJ158" s="592"/>
      <c r="AK158" s="221" t="str">
        <f>Y31</f>
        <v>○</v>
      </c>
      <c r="AL158" s="38"/>
      <c r="AM158" s="62"/>
      <c r="AN158" s="62"/>
      <c r="AO158" s="62"/>
    </row>
    <row r="159" spans="1:51" ht="15" customHeight="1">
      <c r="A159" s="38"/>
      <c r="B159" s="391" t="s">
        <v>153</v>
      </c>
      <c r="C159" s="512" t="s">
        <v>154</v>
      </c>
      <c r="D159" s="513"/>
      <c r="E159" s="513"/>
      <c r="F159" s="513"/>
      <c r="G159" s="513"/>
      <c r="H159" s="513"/>
      <c r="I159" s="513"/>
      <c r="J159" s="513"/>
      <c r="K159" s="513"/>
      <c r="L159" s="513"/>
      <c r="M159" s="513"/>
      <c r="N159" s="513"/>
      <c r="O159" s="513"/>
      <c r="P159" s="513"/>
      <c r="Q159" s="513"/>
      <c r="R159" s="513"/>
      <c r="S159" s="513"/>
      <c r="T159" s="513"/>
      <c r="U159" s="513"/>
      <c r="V159" s="513"/>
      <c r="W159" s="513"/>
      <c r="X159" s="513"/>
      <c r="Y159" s="513"/>
      <c r="Z159" s="513"/>
      <c r="AA159" s="513"/>
      <c r="AB159" s="513"/>
      <c r="AC159" s="513"/>
      <c r="AD159" s="513"/>
      <c r="AE159" s="513"/>
      <c r="AF159" s="513"/>
      <c r="AG159" s="513"/>
      <c r="AH159" s="513"/>
      <c r="AI159" s="513"/>
      <c r="AJ159" s="514"/>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586" t="s">
        <v>2237</v>
      </c>
      <c r="C161" s="586"/>
      <c r="D161" s="586"/>
      <c r="E161" s="586"/>
      <c r="F161" s="586"/>
      <c r="G161" s="586"/>
      <c r="H161" s="586"/>
      <c r="I161" s="586"/>
      <c r="J161" s="586"/>
      <c r="K161" s="586"/>
      <c r="L161" s="586"/>
      <c r="M161" s="586"/>
      <c r="N161" s="586"/>
      <c r="O161" s="586"/>
      <c r="P161" s="586"/>
      <c r="Q161" s="586"/>
      <c r="R161" s="586"/>
      <c r="S161" s="586"/>
      <c r="T161" s="586"/>
      <c r="U161" s="586"/>
      <c r="V161" s="586"/>
      <c r="W161" s="586"/>
      <c r="X161" s="586"/>
      <c r="Y161" s="586"/>
      <c r="Z161" s="586"/>
      <c r="AA161" s="586"/>
      <c r="AB161" s="586"/>
      <c r="AC161" s="586"/>
      <c r="AD161" s="586"/>
      <c r="AE161" s="586"/>
      <c r="AF161" s="586"/>
      <c r="AG161" s="586"/>
      <c r="AH161" s="586"/>
      <c r="AI161" s="586"/>
      <c r="AJ161" s="586"/>
      <c r="AK161" s="586"/>
      <c r="AL161" s="38"/>
      <c r="AM161" s="62"/>
      <c r="AN161" s="62"/>
      <c r="AO161" s="62"/>
    </row>
    <row r="162" spans="1:41" ht="15" customHeight="1">
      <c r="A162" s="38"/>
      <c r="B162" s="222" t="s">
        <v>149</v>
      </c>
      <c r="C162" s="530" t="s">
        <v>155</v>
      </c>
      <c r="D162" s="531"/>
      <c r="E162" s="531"/>
      <c r="F162" s="531"/>
      <c r="G162" s="531"/>
      <c r="H162" s="531"/>
      <c r="I162" s="532"/>
      <c r="J162" s="533" t="s">
        <v>156</v>
      </c>
      <c r="K162" s="533"/>
      <c r="L162" s="533"/>
      <c r="M162" s="533"/>
      <c r="N162" s="533"/>
      <c r="O162" s="533"/>
      <c r="P162" s="533"/>
      <c r="Q162" s="533"/>
      <c r="R162" s="533"/>
      <c r="S162" s="533"/>
      <c r="T162" s="533"/>
      <c r="U162" s="533"/>
      <c r="V162" s="533"/>
      <c r="W162" s="533"/>
      <c r="X162" s="533"/>
      <c r="Y162" s="533"/>
      <c r="Z162" s="533"/>
      <c r="AA162" s="533"/>
      <c r="AB162" s="533"/>
      <c r="AC162" s="533"/>
      <c r="AD162" s="533"/>
      <c r="AE162" s="533"/>
      <c r="AF162" s="533"/>
      <c r="AG162" s="533"/>
      <c r="AH162" s="533"/>
      <c r="AI162" s="533"/>
      <c r="AJ162" s="534"/>
      <c r="AK162" s="221" t="str">
        <f>IF(H7="", "", IF(AND(AA52="○", AK50="○"), "○", "×"))</f>
        <v>○</v>
      </c>
      <c r="AL162" s="38"/>
      <c r="AM162" s="62"/>
      <c r="AN162" s="62"/>
      <c r="AO162" s="62"/>
    </row>
    <row r="163" spans="1:41" ht="15" customHeight="1">
      <c r="A163" s="38"/>
      <c r="B163" s="222" t="s">
        <v>151</v>
      </c>
      <c r="C163" s="593" t="s">
        <v>157</v>
      </c>
      <c r="D163" s="594"/>
      <c r="E163" s="594"/>
      <c r="F163" s="594"/>
      <c r="G163" s="594"/>
      <c r="H163" s="594"/>
      <c r="I163" s="595"/>
      <c r="J163" s="510" t="s">
        <v>158</v>
      </c>
      <c r="K163" s="510"/>
      <c r="L163" s="510"/>
      <c r="M163" s="510"/>
      <c r="N163" s="510"/>
      <c r="O163" s="510"/>
      <c r="P163" s="510"/>
      <c r="Q163" s="510"/>
      <c r="R163" s="510"/>
      <c r="S163" s="510"/>
      <c r="T163" s="510"/>
      <c r="U163" s="510"/>
      <c r="V163" s="510"/>
      <c r="W163" s="510"/>
      <c r="X163" s="510"/>
      <c r="Y163" s="510"/>
      <c r="Z163" s="510"/>
      <c r="AA163" s="510"/>
      <c r="AB163" s="510"/>
      <c r="AC163" s="510"/>
      <c r="AD163" s="510"/>
      <c r="AE163" s="510"/>
      <c r="AF163" s="510"/>
      <c r="AG163" s="510"/>
      <c r="AH163" s="510"/>
      <c r="AI163" s="510"/>
      <c r="AJ163" s="511"/>
      <c r="AK163" s="221" t="str">
        <f>IF(H7="", "", IF(AM56=TRUE, "", IF(AND(T60="○", T66="○"), "○", "×")))</f>
        <v/>
      </c>
      <c r="AL163" s="38"/>
      <c r="AM163" s="62"/>
      <c r="AN163" s="62"/>
      <c r="AO163" s="62"/>
    </row>
    <row r="164" spans="1:41" ht="15" customHeight="1">
      <c r="A164" s="38"/>
      <c r="B164" s="222" t="s">
        <v>153</v>
      </c>
      <c r="C164" s="509" t="s">
        <v>159</v>
      </c>
      <c r="D164" s="509"/>
      <c r="E164" s="509"/>
      <c r="F164" s="509"/>
      <c r="G164" s="509"/>
      <c r="H164" s="509"/>
      <c r="I164" s="509"/>
      <c r="J164" s="510" t="s">
        <v>160</v>
      </c>
      <c r="K164" s="510"/>
      <c r="L164" s="510"/>
      <c r="M164" s="510"/>
      <c r="N164" s="510"/>
      <c r="O164" s="510"/>
      <c r="P164" s="510"/>
      <c r="Q164" s="510"/>
      <c r="R164" s="510"/>
      <c r="S164" s="510"/>
      <c r="T164" s="510"/>
      <c r="U164" s="510"/>
      <c r="V164" s="510"/>
      <c r="W164" s="510"/>
      <c r="X164" s="510"/>
      <c r="Y164" s="510"/>
      <c r="Z164" s="510"/>
      <c r="AA164" s="510"/>
      <c r="AB164" s="510"/>
      <c r="AC164" s="510"/>
      <c r="AD164" s="510"/>
      <c r="AE164" s="510"/>
      <c r="AF164" s="510"/>
      <c r="AG164" s="510"/>
      <c r="AH164" s="510"/>
      <c r="AI164" s="510"/>
      <c r="AJ164" s="511"/>
      <c r="AK164" s="221" t="str">
        <f>S78</f>
        <v/>
      </c>
      <c r="AL164" s="38"/>
      <c r="AM164" s="62"/>
      <c r="AN164" s="62"/>
      <c r="AO164" s="62"/>
    </row>
    <row r="165" spans="1:41" ht="30" customHeight="1">
      <c r="A165" s="38"/>
      <c r="B165" s="222" t="s">
        <v>161</v>
      </c>
      <c r="C165" s="509" t="s">
        <v>162</v>
      </c>
      <c r="D165" s="509"/>
      <c r="E165" s="509"/>
      <c r="F165" s="509"/>
      <c r="G165" s="509"/>
      <c r="H165" s="509"/>
      <c r="I165" s="509"/>
      <c r="J165" s="510" t="s">
        <v>2197</v>
      </c>
      <c r="K165" s="510"/>
      <c r="L165" s="510"/>
      <c r="M165" s="510"/>
      <c r="N165" s="510"/>
      <c r="O165" s="510"/>
      <c r="P165" s="510"/>
      <c r="Q165" s="510"/>
      <c r="R165" s="510"/>
      <c r="S165" s="510"/>
      <c r="T165" s="510"/>
      <c r="U165" s="510"/>
      <c r="V165" s="510"/>
      <c r="W165" s="510"/>
      <c r="X165" s="510"/>
      <c r="Y165" s="510"/>
      <c r="Z165" s="510"/>
      <c r="AA165" s="510"/>
      <c r="AB165" s="510"/>
      <c r="AC165" s="510"/>
      <c r="AD165" s="510"/>
      <c r="AE165" s="510"/>
      <c r="AF165" s="510"/>
      <c r="AG165" s="510"/>
      <c r="AH165" s="510"/>
      <c r="AI165" s="510"/>
      <c r="AJ165" s="511"/>
      <c r="AK165" s="221" t="str">
        <f>IF(AND(S87="", S88=""), "", IF(OR(AND(S87="○", S88="○"), AND(S87="○", S88=""), AND(S87="", S88="○")), "○", "×"))</f>
        <v>○</v>
      </c>
      <c r="AL165" s="38"/>
      <c r="AM165" s="62"/>
      <c r="AN165" s="62"/>
      <c r="AO165" s="62"/>
    </row>
    <row r="166" spans="1:41" ht="17.45" customHeight="1">
      <c r="A166" s="38"/>
      <c r="B166" s="384" t="s">
        <v>163</v>
      </c>
      <c r="C166" s="509" t="s">
        <v>164</v>
      </c>
      <c r="D166" s="509"/>
      <c r="E166" s="509"/>
      <c r="F166" s="509"/>
      <c r="G166" s="509"/>
      <c r="H166" s="509"/>
      <c r="I166" s="509"/>
      <c r="J166" s="510" t="s">
        <v>165</v>
      </c>
      <c r="K166" s="510"/>
      <c r="L166" s="510"/>
      <c r="M166" s="510"/>
      <c r="N166" s="510"/>
      <c r="O166" s="510"/>
      <c r="P166" s="510"/>
      <c r="Q166" s="510"/>
      <c r="R166" s="510"/>
      <c r="S166" s="510"/>
      <c r="T166" s="510"/>
      <c r="U166" s="510"/>
      <c r="V166" s="510"/>
      <c r="W166" s="510"/>
      <c r="X166" s="510"/>
      <c r="Y166" s="510"/>
      <c r="Z166" s="510"/>
      <c r="AA166" s="510"/>
      <c r="AB166" s="510"/>
      <c r="AC166" s="510"/>
      <c r="AD166" s="510"/>
      <c r="AE166" s="510"/>
      <c r="AF166" s="510"/>
      <c r="AG166" s="510"/>
      <c r="AH166" s="510"/>
      <c r="AI166" s="510"/>
      <c r="AJ166" s="511"/>
      <c r="AK166" s="223" t="str">
        <f>IF(H6="", "", IF(OR(AK93="○",AM92=TRUE), "○", "×"))</f>
        <v>○</v>
      </c>
      <c r="AL166" s="38"/>
      <c r="AM166" s="62"/>
      <c r="AN166" s="62"/>
      <c r="AO166" s="62"/>
    </row>
    <row r="167" spans="1:41" ht="15" customHeight="1">
      <c r="A167" s="38"/>
      <c r="B167" s="383" t="s">
        <v>166</v>
      </c>
      <c r="C167" s="578" t="s">
        <v>167</v>
      </c>
      <c r="D167" s="578"/>
      <c r="E167" s="578"/>
      <c r="F167" s="578"/>
      <c r="G167" s="578"/>
      <c r="H167" s="578"/>
      <c r="I167" s="578"/>
      <c r="J167" s="579" t="s">
        <v>168</v>
      </c>
      <c r="K167" s="579"/>
      <c r="L167" s="579"/>
      <c r="M167" s="579"/>
      <c r="N167" s="579"/>
      <c r="O167" s="579"/>
      <c r="P167" s="579"/>
      <c r="Q167" s="579"/>
      <c r="R167" s="579"/>
      <c r="S167" s="579"/>
      <c r="T167" s="579"/>
      <c r="U167" s="579"/>
      <c r="V167" s="579"/>
      <c r="W167" s="579"/>
      <c r="X167" s="579"/>
      <c r="Y167" s="579"/>
      <c r="Z167" s="579"/>
      <c r="AA167" s="579"/>
      <c r="AB167" s="579"/>
      <c r="AC167" s="579"/>
      <c r="AD167" s="579"/>
      <c r="AE167" s="579"/>
      <c r="AF167" s="579"/>
      <c r="AG167" s="579"/>
      <c r="AH167" s="579"/>
      <c r="AI167" s="579"/>
      <c r="AJ167" s="580"/>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5"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56" t="s">
        <v>49</v>
      </c>
      <c r="Z1" s="868"/>
      <c r="AA1" s="868"/>
      <c r="AB1" s="856" t="str">
        <f>IF(基本情報入力シート!G18="","",基本情報入力シート!G18)</f>
        <v>東京都</v>
      </c>
      <c r="AC1" s="857"/>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92" t="s">
        <v>11</v>
      </c>
      <c r="B3" s="892"/>
      <c r="C3" s="892"/>
      <c r="D3" s="892"/>
      <c r="E3" s="893"/>
      <c r="F3" s="894" t="str">
        <f>IF(基本情報入力シート!M23="","",基本情報入力シート!M23)</f>
        <v>○○ケアサービス</v>
      </c>
      <c r="G3" s="895"/>
      <c r="H3" s="895"/>
      <c r="I3" s="895"/>
      <c r="J3" s="895"/>
      <c r="K3" s="895"/>
      <c r="L3" s="895"/>
      <c r="M3" s="896"/>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897" t="s">
        <v>171</v>
      </c>
      <c r="C5" s="897"/>
      <c r="D5" s="885"/>
      <c r="E5" s="885"/>
      <c r="F5" s="885"/>
      <c r="G5" s="885"/>
      <c r="H5" s="885"/>
      <c r="I5" s="885"/>
      <c r="J5" s="885"/>
      <c r="K5" s="885"/>
      <c r="L5" s="885"/>
      <c r="M5" s="885"/>
      <c r="N5" s="886">
        <f>IFERROR(SUM(Q:Q)+SUM(Y:Y),"")</f>
        <v>37213038</v>
      </c>
      <c r="O5" s="887"/>
      <c r="P5" s="328" t="s">
        <v>58</v>
      </c>
      <c r="Q5" s="45"/>
      <c r="R5" s="45"/>
      <c r="S5" s="264"/>
      <c r="T5" s="858" t="s">
        <v>172</v>
      </c>
      <c r="U5" s="858"/>
      <c r="V5" s="869" t="s">
        <v>2233</v>
      </c>
      <c r="W5" s="571"/>
      <c r="X5" s="571"/>
      <c r="Y5" s="571"/>
      <c r="Z5" s="571"/>
      <c r="AA5" s="870"/>
      <c r="AB5" s="46">
        <f>COUNTIF(U15:V114,"○")</f>
        <v>2</v>
      </c>
      <c r="AC5" s="830" t="str">
        <f>IF(AB6=0, "", IF(AB5&gt;=AB6,"○","×"))</f>
        <v>○</v>
      </c>
      <c r="AD5" s="382"/>
      <c r="AE5" s="44"/>
      <c r="AF5" s="44"/>
      <c r="AG5" s="44"/>
      <c r="AH5" s="40"/>
      <c r="AI5" s="40"/>
      <c r="AJ5" s="40"/>
      <c r="AK5" s="40"/>
      <c r="AL5" s="40"/>
      <c r="AM5" s="40"/>
      <c r="AN5" s="40"/>
    </row>
    <row r="6" spans="1:42" ht="30.6" customHeight="1" thickBot="1">
      <c r="A6" s="38"/>
      <c r="B6" s="853"/>
      <c r="C6" s="854"/>
      <c r="D6" s="855" t="s">
        <v>2007</v>
      </c>
      <c r="E6" s="855"/>
      <c r="F6" s="855"/>
      <c r="G6" s="855"/>
      <c r="H6" s="855"/>
      <c r="I6" s="855"/>
      <c r="J6" s="855"/>
      <c r="K6" s="855"/>
      <c r="L6" s="855"/>
      <c r="M6" s="855"/>
      <c r="N6" s="886">
        <f>SUM(S:S, AA:AA)</f>
        <v>14772677</v>
      </c>
      <c r="O6" s="887"/>
      <c r="P6" s="328" t="s">
        <v>58</v>
      </c>
      <c r="Q6" s="45"/>
      <c r="R6" s="45"/>
      <c r="S6" s="45"/>
      <c r="T6" s="858"/>
      <c r="U6" s="858"/>
      <c r="V6" s="869" t="s">
        <v>2241</v>
      </c>
      <c r="W6" s="571"/>
      <c r="X6" s="571"/>
      <c r="Y6" s="571"/>
      <c r="Z6" s="571"/>
      <c r="AA6" s="870"/>
      <c r="AB6" s="48">
        <f>SUM(AI:AI)</f>
        <v>2</v>
      </c>
      <c r="AC6" s="831"/>
      <c r="AD6" s="382"/>
      <c r="AE6" s="44"/>
      <c r="AF6" s="44"/>
      <c r="AG6" s="44"/>
      <c r="AH6" s="40"/>
      <c r="AI6" s="40"/>
      <c r="AJ6" s="40"/>
      <c r="AK6" s="40"/>
      <c r="AL6" s="40"/>
      <c r="AM6" s="40"/>
      <c r="AN6" s="40"/>
    </row>
    <row r="7" spans="1:42" ht="30.6" customHeight="1">
      <c r="A7" s="38"/>
      <c r="B7" s="885" t="s">
        <v>2173</v>
      </c>
      <c r="C7" s="885"/>
      <c r="D7" s="885"/>
      <c r="E7" s="885"/>
      <c r="F7" s="885"/>
      <c r="G7" s="885"/>
      <c r="H7" s="885"/>
      <c r="I7" s="885"/>
      <c r="J7" s="885"/>
      <c r="K7" s="885"/>
      <c r="L7" s="885"/>
      <c r="M7" s="885"/>
      <c r="N7" s="829">
        <f>SUM(R15:R114)+SUM(Z15:Z114)</f>
        <v>13513217</v>
      </c>
      <c r="O7" s="829"/>
      <c r="P7" s="328" t="s">
        <v>2170</v>
      </c>
      <c r="Q7" s="45"/>
      <c r="R7" s="45"/>
      <c r="S7" s="45"/>
      <c r="T7" s="876" t="s">
        <v>2171</v>
      </c>
      <c r="U7" s="877"/>
      <c r="V7" s="869" t="s">
        <v>2233</v>
      </c>
      <c r="W7" s="571"/>
      <c r="X7" s="571"/>
      <c r="Y7" s="571"/>
      <c r="Z7" s="571"/>
      <c r="AA7" s="870"/>
      <c r="AB7" s="46">
        <f>COUNTIF(AC15:AC114,"○")</f>
        <v>3</v>
      </c>
      <c r="AC7" s="830" t="str">
        <f>IF(AB8=0, "", IF(AB7&gt;=AB8,"○","×"))</f>
        <v>○</v>
      </c>
      <c r="AD7" s="382"/>
      <c r="AE7" s="44"/>
      <c r="AF7" s="44"/>
      <c r="AG7" s="44"/>
      <c r="AH7" s="40"/>
      <c r="AI7" s="40"/>
      <c r="AJ7" s="40"/>
      <c r="AK7" s="40"/>
      <c r="AL7" s="40"/>
      <c r="AM7" s="40"/>
      <c r="AN7" s="40"/>
    </row>
    <row r="8" spans="1:42" ht="33" customHeight="1" thickBot="1">
      <c r="A8" s="38"/>
      <c r="B8" s="871" t="s">
        <v>2240</v>
      </c>
      <c r="C8" s="871"/>
      <c r="D8" s="871"/>
      <c r="E8" s="871"/>
      <c r="F8" s="871"/>
      <c r="G8" s="871"/>
      <c r="H8" s="871"/>
      <c r="I8" s="871"/>
      <c r="J8" s="871"/>
      <c r="K8" s="871"/>
      <c r="L8" s="871"/>
      <c r="M8" s="871"/>
      <c r="N8" s="871"/>
      <c r="O8" s="871"/>
      <c r="P8" s="871"/>
      <c r="Q8" s="871"/>
      <c r="R8" s="410"/>
      <c r="S8" s="327"/>
      <c r="T8" s="878"/>
      <c r="U8" s="879"/>
      <c r="V8" s="866" t="s">
        <v>2242</v>
      </c>
      <c r="W8" s="684"/>
      <c r="X8" s="684"/>
      <c r="Y8" s="684"/>
      <c r="Z8" s="684"/>
      <c r="AA8" s="867"/>
      <c r="AB8" s="48">
        <f>SUM(AJ:AJ)</f>
        <v>3</v>
      </c>
      <c r="AC8" s="880"/>
      <c r="AD8" s="382"/>
      <c r="AE8" s="44"/>
      <c r="AF8" s="44"/>
      <c r="AG8" s="44"/>
      <c r="AH8" s="40"/>
      <c r="AI8" s="40"/>
      <c r="AJ8" s="40"/>
      <c r="AK8" s="40"/>
      <c r="AL8" s="40"/>
      <c r="AM8" s="40"/>
      <c r="AN8" s="40"/>
    </row>
    <row r="9" spans="1:42" ht="25.5" customHeight="1">
      <c r="A9" s="38"/>
      <c r="B9" s="871"/>
      <c r="C9" s="871"/>
      <c r="D9" s="871"/>
      <c r="E9" s="871"/>
      <c r="F9" s="871"/>
      <c r="G9" s="871"/>
      <c r="H9" s="871"/>
      <c r="I9" s="871"/>
      <c r="J9" s="871"/>
      <c r="K9" s="871"/>
      <c r="L9" s="871"/>
      <c r="M9" s="871"/>
      <c r="N9" s="871"/>
      <c r="O9" s="871"/>
      <c r="P9" s="871"/>
      <c r="Q9" s="871"/>
      <c r="R9" s="410"/>
      <c r="S9" s="327"/>
      <c r="T9" s="450"/>
      <c r="U9" s="450"/>
      <c r="V9" s="684"/>
      <c r="W9" s="684"/>
      <c r="X9" s="684"/>
      <c r="Y9" s="684"/>
      <c r="Z9" s="684"/>
      <c r="AA9" s="684"/>
      <c r="AB9" s="451"/>
      <c r="AC9" s="452"/>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327"/>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32"/>
      <c r="B11" s="835" t="s">
        <v>2193</v>
      </c>
      <c r="C11" s="836"/>
      <c r="D11" s="836"/>
      <c r="E11" s="836"/>
      <c r="F11" s="836"/>
      <c r="G11" s="836"/>
      <c r="H11" s="836"/>
      <c r="I11" s="837"/>
      <c r="J11" s="844" t="s">
        <v>174</v>
      </c>
      <c r="K11" s="847" t="s">
        <v>175</v>
      </c>
      <c r="L11" s="848"/>
      <c r="M11" s="908" t="s">
        <v>176</v>
      </c>
      <c r="N11" s="911" t="s">
        <v>42</v>
      </c>
      <c r="O11" s="442" t="s">
        <v>2008</v>
      </c>
      <c r="P11" s="859" t="s">
        <v>2243</v>
      </c>
      <c r="Q11" s="859"/>
      <c r="R11" s="859"/>
      <c r="S11" s="859"/>
      <c r="T11" s="859"/>
      <c r="U11" s="859"/>
      <c r="V11" s="859"/>
      <c r="W11" s="859"/>
      <c r="X11" s="859"/>
      <c r="Y11" s="859"/>
      <c r="Z11" s="859"/>
      <c r="AA11" s="859"/>
      <c r="AB11" s="859"/>
      <c r="AC11" s="859"/>
      <c r="AD11" s="859"/>
      <c r="AE11" s="915" t="s">
        <v>177</v>
      </c>
      <c r="AF11" s="915" t="s">
        <v>178</v>
      </c>
      <c r="AG11" s="915" t="s">
        <v>179</v>
      </c>
      <c r="AH11" s="920" t="s">
        <v>180</v>
      </c>
      <c r="AI11" s="914" t="s">
        <v>181</v>
      </c>
      <c r="AJ11" s="915"/>
      <c r="AK11" s="930" t="s">
        <v>182</v>
      </c>
      <c r="AL11" s="379"/>
      <c r="AM11" s="400"/>
      <c r="AN11" s="40"/>
    </row>
    <row r="12" spans="1:42" ht="21.6" customHeight="1">
      <c r="A12" s="833"/>
      <c r="B12" s="838"/>
      <c r="C12" s="839"/>
      <c r="D12" s="839"/>
      <c r="E12" s="839"/>
      <c r="F12" s="839"/>
      <c r="G12" s="839"/>
      <c r="H12" s="839"/>
      <c r="I12" s="840"/>
      <c r="J12" s="845"/>
      <c r="K12" s="849"/>
      <c r="L12" s="850"/>
      <c r="M12" s="909"/>
      <c r="N12" s="912"/>
      <c r="O12" s="881" t="s">
        <v>2009</v>
      </c>
      <c r="P12" s="860" t="s">
        <v>183</v>
      </c>
      <c r="Q12" s="860"/>
      <c r="R12" s="860"/>
      <c r="S12" s="860"/>
      <c r="T12" s="860"/>
      <c r="U12" s="860"/>
      <c r="V12" s="860"/>
      <c r="W12" s="861"/>
      <c r="X12" s="864" t="s">
        <v>173</v>
      </c>
      <c r="Y12" s="865"/>
      <c r="Z12" s="865"/>
      <c r="AA12" s="865"/>
      <c r="AB12" s="865"/>
      <c r="AC12" s="865"/>
      <c r="AD12" s="865"/>
      <c r="AE12" s="917"/>
      <c r="AF12" s="917"/>
      <c r="AG12" s="917"/>
      <c r="AH12" s="921"/>
      <c r="AI12" s="916"/>
      <c r="AJ12" s="917"/>
      <c r="AK12" s="930"/>
      <c r="AL12" s="379"/>
      <c r="AM12" s="40"/>
      <c r="AN12" s="40"/>
    </row>
    <row r="13" spans="1:42" ht="36.75" customHeight="1">
      <c r="A13" s="833"/>
      <c r="B13" s="838"/>
      <c r="C13" s="839"/>
      <c r="D13" s="839"/>
      <c r="E13" s="839"/>
      <c r="F13" s="839"/>
      <c r="G13" s="839"/>
      <c r="H13" s="839"/>
      <c r="I13" s="840"/>
      <c r="J13" s="845"/>
      <c r="K13" s="851"/>
      <c r="L13" s="852"/>
      <c r="M13" s="909"/>
      <c r="N13" s="912"/>
      <c r="O13" s="882"/>
      <c r="P13" s="872" t="s">
        <v>184</v>
      </c>
      <c r="Q13" s="873" t="s">
        <v>185</v>
      </c>
      <c r="R13" s="884" t="s">
        <v>2165</v>
      </c>
      <c r="S13" s="884" t="s">
        <v>186</v>
      </c>
      <c r="T13" s="884" t="s">
        <v>187</v>
      </c>
      <c r="U13" s="874" t="s">
        <v>188</v>
      </c>
      <c r="V13" s="875"/>
      <c r="W13" s="862" t="s">
        <v>189</v>
      </c>
      <c r="X13" s="927" t="s">
        <v>190</v>
      </c>
      <c r="Y13" s="884" t="s">
        <v>185</v>
      </c>
      <c r="Z13" s="884" t="s">
        <v>2165</v>
      </c>
      <c r="AA13" s="884" t="s">
        <v>186</v>
      </c>
      <c r="AB13" s="884" t="s">
        <v>187</v>
      </c>
      <c r="AC13" s="344" t="s">
        <v>188</v>
      </c>
      <c r="AD13" s="862" t="s">
        <v>189</v>
      </c>
      <c r="AE13" s="917"/>
      <c r="AF13" s="917"/>
      <c r="AG13" s="917"/>
      <c r="AH13" s="921"/>
      <c r="AI13" s="918"/>
      <c r="AJ13" s="919"/>
      <c r="AK13" s="930"/>
      <c r="AL13" s="379"/>
      <c r="AM13" s="40" t="s">
        <v>2168</v>
      </c>
      <c r="AN13" s="40" t="s">
        <v>2169</v>
      </c>
      <c r="AP13" s="475">
        <f>SUM(AP15:AP114)</f>
        <v>1487407</v>
      </c>
    </row>
    <row r="14" spans="1:42" ht="87.75" customHeight="1" thickBot="1">
      <c r="A14" s="834"/>
      <c r="B14" s="841"/>
      <c r="C14" s="842"/>
      <c r="D14" s="842"/>
      <c r="E14" s="842"/>
      <c r="F14" s="842"/>
      <c r="G14" s="842"/>
      <c r="H14" s="842"/>
      <c r="I14" s="843"/>
      <c r="J14" s="846"/>
      <c r="K14" s="52" t="s">
        <v>44</v>
      </c>
      <c r="L14" s="52" t="s">
        <v>45</v>
      </c>
      <c r="M14" s="910"/>
      <c r="N14" s="913"/>
      <c r="O14" s="883"/>
      <c r="P14" s="843"/>
      <c r="Q14" s="838"/>
      <c r="R14" s="846"/>
      <c r="S14" s="845"/>
      <c r="T14" s="845"/>
      <c r="U14" s="931" t="s">
        <v>2234</v>
      </c>
      <c r="V14" s="932"/>
      <c r="W14" s="863"/>
      <c r="X14" s="928"/>
      <c r="Y14" s="845"/>
      <c r="Z14" s="845"/>
      <c r="AA14" s="845"/>
      <c r="AB14" s="845"/>
      <c r="AC14" s="302" t="s">
        <v>2234</v>
      </c>
      <c r="AD14" s="863"/>
      <c r="AE14" s="919"/>
      <c r="AF14" s="919"/>
      <c r="AG14" s="919"/>
      <c r="AH14" s="922"/>
      <c r="AI14" s="265" t="s">
        <v>191</v>
      </c>
      <c r="AJ14" s="266" t="s">
        <v>173</v>
      </c>
      <c r="AK14" s="930"/>
      <c r="AL14" s="379" t="s">
        <v>2164</v>
      </c>
      <c r="AM14" s="448" t="s">
        <v>2165</v>
      </c>
      <c r="AN14" s="448" t="s">
        <v>2165</v>
      </c>
      <c r="AO14" s="448" t="s">
        <v>2227</v>
      </c>
      <c r="AP14" s="476" t="s">
        <v>2228</v>
      </c>
    </row>
    <row r="15" spans="1:42" s="55" customFormat="1" ht="40.15" customHeight="1">
      <c r="A15" s="53" t="s">
        <v>192</v>
      </c>
      <c r="B15" s="924" t="str">
        <f>IF(基本情報入力シート!C40="","",基本情報入力シート!C40)</f>
        <v>1234567899</v>
      </c>
      <c r="C15" s="925"/>
      <c r="D15" s="925"/>
      <c r="E15" s="925"/>
      <c r="F15" s="925"/>
      <c r="G15" s="925"/>
      <c r="H15" s="925"/>
      <c r="I15" s="926"/>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0" t="s">
        <v>215</v>
      </c>
      <c r="P15" s="411" t="s">
        <v>215</v>
      </c>
      <c r="Q15" s="402">
        <v>271174</v>
      </c>
      <c r="R15" s="405">
        <f>IF(AM15&lt;0,"",AM15)</f>
        <v>0</v>
      </c>
      <c r="S15" s="403">
        <f>IFERROR(ROUNDDOWN(Q15*VLOOKUP(N15,【参考】数式用!$V$2:$AA$59,MATCH(P15,【参考】数式用!$X$4:$AA$4)+2,FALSE)*0.5, 0), "")</f>
        <v>92077</v>
      </c>
      <c r="T15" s="404" t="s">
        <v>194</v>
      </c>
      <c r="U15" s="923" t="s">
        <v>194</v>
      </c>
      <c r="V15" s="923"/>
      <c r="W15" s="380" t="s">
        <v>195</v>
      </c>
      <c r="X15" s="338" t="s">
        <v>2003</v>
      </c>
      <c r="Y15" s="339">
        <v>1538000</v>
      </c>
      <c r="Z15" s="447">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49">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49" t="str">
        <f>IF(OR(X15="処遇改善加算Ⅰロ",X15="処遇改善加算Ⅱロ"),"対象","")</f>
        <v>対象</v>
      </c>
      <c r="AP15" s="477">
        <f>IF(AO15="","",ROUNDDOWN(Y15*VLOOKUP(N15,【参考】数式用!$V$50:$Y$88,MATCH('別紙様式3-2（処遇改善加算　個票）'!X15,【参考】数式用!$X$49:$Y$49,0)+2,FALSE),0))</f>
        <v>1487407</v>
      </c>
    </row>
    <row r="16" spans="1:42" ht="40.15" customHeight="1">
      <c r="A16" s="56">
        <v>2</v>
      </c>
      <c r="B16" s="889" t="str">
        <f>IF(基本情報入力シート!C41="","",基本情報入力シート!C41)</f>
        <v>1234567900</v>
      </c>
      <c r="C16" s="890"/>
      <c r="D16" s="890"/>
      <c r="E16" s="890"/>
      <c r="F16" s="890"/>
      <c r="G16" s="890"/>
      <c r="H16" s="890"/>
      <c r="I16" s="891"/>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1" t="s">
        <v>217</v>
      </c>
      <c r="P16" s="411" t="s">
        <v>217</v>
      </c>
      <c r="Q16" s="334">
        <v>480210</v>
      </c>
      <c r="R16" s="405">
        <f t="shared" ref="R16:R79" si="3">IF(AM16&lt;0,"",AM16)</f>
        <v>0</v>
      </c>
      <c r="S16" s="57">
        <f>IFERROR(ROUNDDOWN(Q16*VLOOKUP(N16,【参考】数式用!$V$2:$AA$59,MATCH(P16,【参考】数式用!$X$4:$AA$4)+2,FALSE)*0.5, 0), "")</f>
        <v>240105</v>
      </c>
      <c r="T16" s="24" t="s">
        <v>194</v>
      </c>
      <c r="U16" s="888"/>
      <c r="V16" s="888"/>
      <c r="W16" s="380" t="s">
        <v>195</v>
      </c>
      <c r="X16" s="25" t="s">
        <v>216</v>
      </c>
      <c r="Y16" s="335">
        <v>3448780</v>
      </c>
      <c r="Z16" s="334">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49">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49" t="str">
        <f t="shared" ref="AO16:AO79" si="6">IF(OR(X16="処遇改善加算Ⅰロ",X16="処遇改善加算Ⅱロ"),"対象","")</f>
        <v/>
      </c>
      <c r="AP16" s="477" t="str">
        <f>IF(AO16="","",ROUNDDOWN(Y16*VLOOKUP(N16,【参考】数式用!$V$50:$Y$88,MATCH('別紙様式3-2（処遇改善加算　個票）'!X16,【参考】数式用!$X$49:$Y$49,0)+2,FALSE),0))</f>
        <v/>
      </c>
    </row>
    <row r="17" spans="1:46" ht="40.15" customHeight="1">
      <c r="A17" s="56">
        <v>3</v>
      </c>
      <c r="B17" s="889" t="str">
        <f>IF(基本情報入力シート!C42="","",基本情報入力シート!C42)</f>
        <v>1234567901</v>
      </c>
      <c r="C17" s="890"/>
      <c r="D17" s="890"/>
      <c r="E17" s="890"/>
      <c r="F17" s="890"/>
      <c r="G17" s="890"/>
      <c r="H17" s="890"/>
      <c r="I17" s="891"/>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1" t="s">
        <v>193</v>
      </c>
      <c r="P17" s="411" t="s">
        <v>193</v>
      </c>
      <c r="Q17" s="334">
        <v>394534</v>
      </c>
      <c r="R17" s="405">
        <f t="shared" si="3"/>
        <v>0</v>
      </c>
      <c r="S17" s="57">
        <f>IFERROR(ROUNDDOWN(Q17*VLOOKUP(N17,【参考】数式用!$V$2:$AA$59,MATCH(P17,【参考】数式用!$X$4:$AA$4)+2,FALSE)*0.5, 0), "")</f>
        <v>131511</v>
      </c>
      <c r="T17" s="24" t="s">
        <v>194</v>
      </c>
      <c r="U17" s="888" t="s">
        <v>194</v>
      </c>
      <c r="V17" s="888"/>
      <c r="W17" s="380" t="s">
        <v>195</v>
      </c>
      <c r="X17" s="25" t="s">
        <v>2005</v>
      </c>
      <c r="Y17" s="335">
        <v>2227210</v>
      </c>
      <c r="Z17" s="334">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49">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49" t="str">
        <f t="shared" si="6"/>
        <v/>
      </c>
      <c r="AP17" s="477" t="str">
        <f>IF(AO17="","",ROUNDDOWN(Y17*VLOOKUP(N17,【参考】数式用!$V$50:$Y$88,MATCH('別紙様式3-2（処遇改善加算　個票）'!X17,【参考】数式用!$X$49:$Y$49,0)+2,FALSE),0))</f>
        <v/>
      </c>
    </row>
    <row r="18" spans="1:46" ht="40.15" customHeight="1">
      <c r="A18" s="56">
        <v>4</v>
      </c>
      <c r="B18" s="889" t="str">
        <f>IF(基本情報入力シート!C43="","",基本情報入力シート!C43)</f>
        <v>1234567902</v>
      </c>
      <c r="C18" s="890"/>
      <c r="D18" s="890"/>
      <c r="E18" s="890"/>
      <c r="F18" s="890"/>
      <c r="G18" s="890"/>
      <c r="H18" s="890"/>
      <c r="I18" s="891"/>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1" t="s">
        <v>217</v>
      </c>
      <c r="P18" s="411" t="s">
        <v>217</v>
      </c>
      <c r="Q18" s="334">
        <v>995136</v>
      </c>
      <c r="R18" s="405">
        <f t="shared" si="3"/>
        <v>0</v>
      </c>
      <c r="S18" s="57">
        <f>IFERROR(ROUNDDOWN(Q18*VLOOKUP(N18,【参考】数式用!$V$2:$AA$59,MATCH(P18,【参考】数式用!$X$4:$AA$4)+2,FALSE)*0.5, 0), "")</f>
        <v>497568</v>
      </c>
      <c r="T18" s="24" t="s">
        <v>194</v>
      </c>
      <c r="U18" s="888"/>
      <c r="V18" s="888"/>
      <c r="W18" s="380" t="s">
        <v>195</v>
      </c>
      <c r="X18" s="25" t="s">
        <v>216</v>
      </c>
      <c r="Y18" s="335">
        <v>7712300</v>
      </c>
      <c r="Z18" s="334">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49">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49" t="str">
        <f t="shared" si="6"/>
        <v/>
      </c>
      <c r="AP18" s="477" t="str">
        <f>IF(AO18="","",ROUNDDOWN(Y18*VLOOKUP(N18,【参考】数式用!$V$50:$Y$88,MATCH('別紙様式3-2（処遇改善加算　個票）'!X18,【参考】数式用!$X$49:$Y$49,0)+2,FALSE),0))</f>
        <v/>
      </c>
    </row>
    <row r="19" spans="1:46" ht="40.15" customHeight="1">
      <c r="A19" s="56">
        <v>5</v>
      </c>
      <c r="B19" s="889" t="str">
        <f>IF(基本情報入力シート!C44="","",基本情報入力シート!C44)</f>
        <v>1234567903</v>
      </c>
      <c r="C19" s="890"/>
      <c r="D19" s="890"/>
      <c r="E19" s="890"/>
      <c r="F19" s="890"/>
      <c r="G19" s="890"/>
      <c r="H19" s="890"/>
      <c r="I19" s="891"/>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1" t="s">
        <v>216</v>
      </c>
      <c r="P19" s="411" t="s">
        <v>216</v>
      </c>
      <c r="Q19" s="334">
        <v>2469084</v>
      </c>
      <c r="R19" s="405">
        <f t="shared" si="3"/>
        <v>0</v>
      </c>
      <c r="S19" s="57">
        <f>IFERROR(ROUNDDOWN(Q19*VLOOKUP(N19,【参考】数式用!$V$2:$AA$59,MATCH(P19,【参考】数式用!$X$4:$AA$4)+2,FALSE)*0.5, 0), "")</f>
        <v>1053617</v>
      </c>
      <c r="T19" s="24" t="s">
        <v>194</v>
      </c>
      <c r="U19" s="888"/>
      <c r="V19" s="888"/>
      <c r="W19" s="380" t="s">
        <v>195</v>
      </c>
      <c r="X19" s="25" t="s">
        <v>2004</v>
      </c>
      <c r="Y19" s="335">
        <v>17241010</v>
      </c>
      <c r="Z19" s="334">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49">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49" t="str">
        <f t="shared" si="6"/>
        <v/>
      </c>
      <c r="AP19" s="477" t="str">
        <f>IF(AO19="","",ROUNDDOWN(Y19*VLOOKUP(N19,【参考】数式用!$V$50:$Y$88,MATCH('別紙様式3-2（処遇改善加算　個票）'!X19,【参考】数式用!$X$49:$Y$49,0)+2,FALSE),0))</f>
        <v/>
      </c>
    </row>
    <row r="20" spans="1:46" ht="40.15" customHeight="1">
      <c r="A20" s="56">
        <v>6</v>
      </c>
      <c r="B20" s="889" t="str">
        <f>IF(基本情報入力シート!C45="","",基本情報入力シート!C45)</f>
        <v>1234567904</v>
      </c>
      <c r="C20" s="890"/>
      <c r="D20" s="890"/>
      <c r="E20" s="890"/>
      <c r="F20" s="890"/>
      <c r="G20" s="890"/>
      <c r="H20" s="890"/>
      <c r="I20" s="891"/>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1"/>
      <c r="P20" s="411"/>
      <c r="Q20" s="405"/>
      <c r="R20" s="405">
        <f t="shared" si="3"/>
        <v>0</v>
      </c>
      <c r="S20" s="406" t="str">
        <f>IFERROR(ROUNDDOWN(Q20*VLOOKUP(N20,【参考】数式用!$V$2:$AA$59,MATCH(P20,【参考】数式用!$X$4:$AA$4)+2,FALSE)*0.5, 0), "")</f>
        <v/>
      </c>
      <c r="T20" s="407"/>
      <c r="U20" s="929"/>
      <c r="V20" s="929"/>
      <c r="W20" s="380"/>
      <c r="X20" s="25" t="s">
        <v>196</v>
      </c>
      <c r="Y20" s="335">
        <v>242000</v>
      </c>
      <c r="Z20" s="334">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49">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49" t="str">
        <f t="shared" si="6"/>
        <v/>
      </c>
      <c r="AP20" s="477" t="str">
        <f>IF(AO20="","",ROUNDDOWN(Y20*VLOOKUP(N20,【参考】数式用!$V$50:$Y$88,MATCH('別紙様式3-2（処遇改善加算　個票）'!X20,【参考】数式用!$X$49:$Y$49,0)+2,FALSE),0))</f>
        <v/>
      </c>
    </row>
    <row r="21" spans="1:46" ht="40.15" customHeight="1">
      <c r="A21" s="56">
        <v>7</v>
      </c>
      <c r="B21" s="889" t="str">
        <f>IF(基本情報入力シート!C46="","",基本情報入力シート!C46)</f>
        <v>1234567905</v>
      </c>
      <c r="C21" s="890"/>
      <c r="D21" s="890"/>
      <c r="E21" s="890"/>
      <c r="F21" s="890"/>
      <c r="G21" s="890"/>
      <c r="H21" s="890"/>
      <c r="I21" s="891"/>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1"/>
      <c r="P21" s="411"/>
      <c r="Q21" s="334"/>
      <c r="R21" s="405">
        <f t="shared" si="3"/>
        <v>0</v>
      </c>
      <c r="S21" s="57" t="str">
        <f>IFERROR(ROUNDDOWN(Q21*VLOOKUP(N21,【参考】数式用!$V$2:$AA$59,MATCH(P21,【参考】数式用!$X$4:$AA$4)+2,FALSE)*0.5, 0), "")</f>
        <v/>
      </c>
      <c r="T21" s="24"/>
      <c r="U21" s="888"/>
      <c r="V21" s="888"/>
      <c r="W21" s="380"/>
      <c r="X21" s="25" t="s">
        <v>196</v>
      </c>
      <c r="Y21" s="335">
        <v>193600</v>
      </c>
      <c r="Z21" s="334">
        <f t="shared" si="4"/>
        <v>193600</v>
      </c>
      <c r="AA21" s="58" t="str">
        <f>IFERROR(IF(X21="ー", "", ROUNDDOWN(Y21*VLOOKUP(N21,【参考】数式用!$V$2:$AG$52,MATCH(X21,【参考】数式用!$AB$4:$AG$4)+6,FALSE)*0.5, 0)), "")</f>
        <v/>
      </c>
      <c r="AB21" s="337"/>
      <c r="AC21" s="462"/>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49">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49" t="str">
        <f t="shared" si="6"/>
        <v/>
      </c>
      <c r="AP21" s="477" t="str">
        <f>IF(AO21="","",ROUNDDOWN(Y21*VLOOKUP(N21,【参考】数式用!$V$50:$Y$88,MATCH('別紙様式3-2（処遇改善加算　個票）'!X21,【参考】数式用!$X$49:$Y$49,0)+2,FALSE),0))</f>
        <v/>
      </c>
    </row>
    <row r="22" spans="1:46" ht="40.15" customHeight="1">
      <c r="A22" s="56">
        <v>8</v>
      </c>
      <c r="B22" s="889" t="str">
        <f>IF(基本情報入力シート!C47="","",基本情報入力シート!C47)</f>
        <v/>
      </c>
      <c r="C22" s="890"/>
      <c r="D22" s="890"/>
      <c r="E22" s="890"/>
      <c r="F22" s="890"/>
      <c r="G22" s="890"/>
      <c r="H22" s="890"/>
      <c r="I22" s="891"/>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1"/>
      <c r="P22" s="411"/>
      <c r="Q22" s="334"/>
      <c r="R22" s="405">
        <f t="shared" si="3"/>
        <v>0</v>
      </c>
      <c r="S22" s="57" t="str">
        <f>IFERROR(ROUNDDOWN(Q22*VLOOKUP(N22,【参考】数式用!$V$2:$AA$59,MATCH(P22,【参考】数式用!$X$4:$AA$4)+2,FALSE)*0.5, 0), "")</f>
        <v/>
      </c>
      <c r="T22" s="24"/>
      <c r="U22" s="888"/>
      <c r="V22" s="888"/>
      <c r="W22" s="380"/>
      <c r="X22" s="25"/>
      <c r="Y22" s="335"/>
      <c r="Z22" s="334">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49">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49" t="str">
        <f t="shared" si="6"/>
        <v/>
      </c>
      <c r="AP22" s="477" t="str">
        <f>IF(AO22="","",ROUNDDOWN(Y22*VLOOKUP(N22,【参考】数式用!$V$50:$Y$88,MATCH('別紙様式3-2（処遇改善加算　個票）'!X22,【参考】数式用!$X$49:$Y$49,0)+2,FALSE),0))</f>
        <v/>
      </c>
    </row>
    <row r="23" spans="1:46" ht="40.15" customHeight="1">
      <c r="A23" s="56">
        <v>9</v>
      </c>
      <c r="B23" s="889" t="str">
        <f>IF(基本情報入力シート!C48="","",基本情報入力シート!C48)</f>
        <v/>
      </c>
      <c r="C23" s="890"/>
      <c r="D23" s="890"/>
      <c r="E23" s="890"/>
      <c r="F23" s="890"/>
      <c r="G23" s="890"/>
      <c r="H23" s="890"/>
      <c r="I23" s="891"/>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1"/>
      <c r="P23" s="411"/>
      <c r="Q23" s="334"/>
      <c r="R23" s="405">
        <f t="shared" si="3"/>
        <v>0</v>
      </c>
      <c r="S23" s="57" t="str">
        <f>IFERROR(ROUNDDOWN(Q23*VLOOKUP(N23,【参考】数式用!$V$2:$AA$59,MATCH(P23,【参考】数式用!$X$4:$AA$4)+2,FALSE)*0.5, 0), "")</f>
        <v/>
      </c>
      <c r="T23" s="24"/>
      <c r="U23" s="888"/>
      <c r="V23" s="888"/>
      <c r="W23" s="380"/>
      <c r="X23" s="25"/>
      <c r="Y23" s="335"/>
      <c r="Z23" s="334">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49">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49" t="str">
        <f t="shared" si="6"/>
        <v/>
      </c>
      <c r="AP23" s="477" t="str">
        <f>IF(AO23="","",ROUNDDOWN(Y23*VLOOKUP(N23,【参考】数式用!$V$50:$Y$88,MATCH('別紙様式3-2（処遇改善加算　個票）'!X23,【参考】数式用!$X$49:$Y$49,0)+2,FALSE),0))</f>
        <v/>
      </c>
    </row>
    <row r="24" spans="1:46" ht="40.15" customHeight="1">
      <c r="A24" s="56">
        <v>10</v>
      </c>
      <c r="B24" s="889" t="str">
        <f>IF(基本情報入力シート!C49="","",基本情報入力シート!C49)</f>
        <v/>
      </c>
      <c r="C24" s="890"/>
      <c r="D24" s="890"/>
      <c r="E24" s="890"/>
      <c r="F24" s="890"/>
      <c r="G24" s="890"/>
      <c r="H24" s="890"/>
      <c r="I24" s="891"/>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1"/>
      <c r="P24" s="411"/>
      <c r="Q24" s="334"/>
      <c r="R24" s="405">
        <f t="shared" si="3"/>
        <v>0</v>
      </c>
      <c r="S24" s="57" t="str">
        <f>IFERROR(ROUNDDOWN(Q24*VLOOKUP(N24,【参考】数式用!$V$2:$AA$59,MATCH(P24,【参考】数式用!$X$4:$AA$4)+2,FALSE)*0.5, 0), "")</f>
        <v/>
      </c>
      <c r="T24" s="24"/>
      <c r="U24" s="888"/>
      <c r="V24" s="888"/>
      <c r="W24" s="380"/>
      <c r="X24" s="25"/>
      <c r="Y24" s="335"/>
      <c r="Z24" s="334">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49">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49" t="str">
        <f t="shared" si="6"/>
        <v/>
      </c>
      <c r="AP24" s="477" t="str">
        <f>IF(AO24="","",ROUNDDOWN(Y24*VLOOKUP(N24,【参考】数式用!$V$50:$Y$88,MATCH('別紙様式3-2（処遇改善加算　個票）'!X24,【参考】数式用!$X$49:$Y$49,0)+2,FALSE),0))</f>
        <v/>
      </c>
    </row>
    <row r="25" spans="1:46" ht="40.15" customHeight="1">
      <c r="A25" s="56">
        <v>11</v>
      </c>
      <c r="B25" s="889" t="str">
        <f>IF(基本情報入力シート!C50="","",基本情報入力シート!C50)</f>
        <v/>
      </c>
      <c r="C25" s="890"/>
      <c r="D25" s="890"/>
      <c r="E25" s="890"/>
      <c r="F25" s="890"/>
      <c r="G25" s="890"/>
      <c r="H25" s="890"/>
      <c r="I25" s="891"/>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1"/>
      <c r="P25" s="411"/>
      <c r="Q25" s="334"/>
      <c r="R25" s="405">
        <f t="shared" si="3"/>
        <v>0</v>
      </c>
      <c r="S25" s="57" t="str">
        <f>IFERROR(ROUNDDOWN(Q25*VLOOKUP(N25,【参考】数式用!$V$2:$AA$59,MATCH(P25,【参考】数式用!$X$4:$AA$4)+2,FALSE)*0.5, 0), "")</f>
        <v/>
      </c>
      <c r="T25" s="24"/>
      <c r="U25" s="888"/>
      <c r="V25" s="888"/>
      <c r="W25" s="380"/>
      <c r="X25" s="25"/>
      <c r="Y25" s="335"/>
      <c r="Z25" s="334">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49">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49" t="str">
        <f t="shared" si="6"/>
        <v/>
      </c>
      <c r="AP25" s="477" t="str">
        <f>IF(AO25="","",ROUNDDOWN(Y25*VLOOKUP(N25,【参考】数式用!$V$50:$Y$88,MATCH('別紙様式3-2（処遇改善加算　個票）'!X25,【参考】数式用!$X$49:$Y$49,0)+2,FALSE),0))</f>
        <v/>
      </c>
    </row>
    <row r="26" spans="1:46" ht="40.15" customHeight="1">
      <c r="A26" s="56">
        <v>12</v>
      </c>
      <c r="B26" s="889" t="str">
        <f>IF(基本情報入力シート!C51="","",基本情報入力シート!C51)</f>
        <v/>
      </c>
      <c r="C26" s="890"/>
      <c r="D26" s="890"/>
      <c r="E26" s="890"/>
      <c r="F26" s="890"/>
      <c r="G26" s="890"/>
      <c r="H26" s="890"/>
      <c r="I26" s="891"/>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1"/>
      <c r="P26" s="411"/>
      <c r="Q26" s="334"/>
      <c r="R26" s="405">
        <f t="shared" si="3"/>
        <v>0</v>
      </c>
      <c r="S26" s="57" t="str">
        <f>IFERROR(ROUNDDOWN(Q26*VLOOKUP(N26,【参考】数式用!$V$2:$AA$59,MATCH(P26,【参考】数式用!$X$4:$AA$4)+2,FALSE)*0.5, 0), "")</f>
        <v/>
      </c>
      <c r="T26" s="24"/>
      <c r="U26" s="888"/>
      <c r="V26" s="888"/>
      <c r="W26" s="380"/>
      <c r="X26" s="25"/>
      <c r="Y26" s="335"/>
      <c r="Z26" s="334">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49">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49" t="str">
        <f t="shared" si="6"/>
        <v/>
      </c>
      <c r="AP26" s="477" t="str">
        <f>IF(AO26="","",ROUNDDOWN(Y26*VLOOKUP(N26,【参考】数式用!$V$50:$Y$88,MATCH('別紙様式3-2（処遇改善加算　個票）'!X26,【参考】数式用!$X$49:$Y$49,0)+2,FALSE),0))</f>
        <v/>
      </c>
    </row>
    <row r="27" spans="1:46" ht="40.15" customHeight="1">
      <c r="A27" s="56">
        <v>13</v>
      </c>
      <c r="B27" s="889" t="str">
        <f>IF(基本情報入力シート!C52="","",基本情報入力シート!C52)</f>
        <v/>
      </c>
      <c r="C27" s="890"/>
      <c r="D27" s="890"/>
      <c r="E27" s="890"/>
      <c r="F27" s="890"/>
      <c r="G27" s="890"/>
      <c r="H27" s="890"/>
      <c r="I27" s="891"/>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1"/>
      <c r="P27" s="411"/>
      <c r="Q27" s="334"/>
      <c r="R27" s="405">
        <f t="shared" si="3"/>
        <v>0</v>
      </c>
      <c r="S27" s="57" t="str">
        <f>IFERROR(ROUNDDOWN(Q27*VLOOKUP(N27,【参考】数式用!$V$2:$AA$59,MATCH(P27,【参考】数式用!$X$4:$AA$4)+2,FALSE)*0.5, 0), "")</f>
        <v/>
      </c>
      <c r="T27" s="24"/>
      <c r="U27" s="888"/>
      <c r="V27" s="888"/>
      <c r="W27" s="380"/>
      <c r="X27" s="25"/>
      <c r="Y27" s="335"/>
      <c r="Z27" s="334">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49">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49" t="str">
        <f t="shared" si="6"/>
        <v/>
      </c>
      <c r="AP27" s="477" t="str">
        <f>IF(AO27="","",ROUNDDOWN(Y27*VLOOKUP(N27,【参考】数式用!$V$50:$Y$88,MATCH('別紙様式3-2（処遇改善加算　個票）'!X27,【参考】数式用!$X$49:$Y$49,0)+2,FALSE),0))</f>
        <v/>
      </c>
    </row>
    <row r="28" spans="1:46" ht="40.15" customHeight="1">
      <c r="A28" s="56">
        <v>14</v>
      </c>
      <c r="B28" s="889" t="str">
        <f>IF(基本情報入力シート!C53="","",基本情報入力シート!C53)</f>
        <v/>
      </c>
      <c r="C28" s="890"/>
      <c r="D28" s="890"/>
      <c r="E28" s="890"/>
      <c r="F28" s="890"/>
      <c r="G28" s="890"/>
      <c r="H28" s="890"/>
      <c r="I28" s="891"/>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1"/>
      <c r="P28" s="411"/>
      <c r="Q28" s="334"/>
      <c r="R28" s="405">
        <f t="shared" si="3"/>
        <v>0</v>
      </c>
      <c r="S28" s="57" t="str">
        <f>IFERROR(ROUNDDOWN(Q28*VLOOKUP(N28,【参考】数式用!$V$2:$AA$59,MATCH(P28,【参考】数式用!$X$4:$AA$4)+2,FALSE)*0.5, 0), "")</f>
        <v/>
      </c>
      <c r="T28" s="24"/>
      <c r="U28" s="888"/>
      <c r="V28" s="888"/>
      <c r="W28" s="380"/>
      <c r="X28" s="25"/>
      <c r="Y28" s="335"/>
      <c r="Z28" s="334">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49">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49" t="str">
        <f t="shared" si="6"/>
        <v/>
      </c>
      <c r="AP28" s="477" t="str">
        <f>IF(AO28="","",ROUNDDOWN(Y28*VLOOKUP(N28,【参考】数式用!$V$50:$Y$88,MATCH('別紙様式3-2（処遇改善加算　個票）'!X28,【参考】数式用!$X$49:$Y$49,0)+2,FALSE),0))</f>
        <v/>
      </c>
    </row>
    <row r="29" spans="1:46" ht="40.15" customHeight="1">
      <c r="A29" s="56">
        <v>15</v>
      </c>
      <c r="B29" s="889" t="str">
        <f>IF(基本情報入力シート!C54="","",基本情報入力シート!C54)</f>
        <v/>
      </c>
      <c r="C29" s="890"/>
      <c r="D29" s="890"/>
      <c r="E29" s="890"/>
      <c r="F29" s="890"/>
      <c r="G29" s="890"/>
      <c r="H29" s="890"/>
      <c r="I29" s="891"/>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1"/>
      <c r="P29" s="411"/>
      <c r="Q29" s="334"/>
      <c r="R29" s="405">
        <f t="shared" si="3"/>
        <v>0</v>
      </c>
      <c r="S29" s="57" t="str">
        <f>IFERROR(ROUNDDOWN(Q29*VLOOKUP(N29,【参考】数式用!$V$2:$AA$59,MATCH(P29,【参考】数式用!$X$4:$AA$4)+2,FALSE)*0.5, 0), "")</f>
        <v/>
      </c>
      <c r="T29" s="24"/>
      <c r="U29" s="888"/>
      <c r="V29" s="888"/>
      <c r="W29" s="380"/>
      <c r="X29" s="25"/>
      <c r="Y29" s="335"/>
      <c r="Z29" s="334">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49">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49" t="str">
        <f t="shared" si="6"/>
        <v/>
      </c>
      <c r="AP29" s="477" t="str">
        <f>IF(AO29="","",ROUNDDOWN(Y29*VLOOKUP(N29,【参考】数式用!$V$50:$Y$88,MATCH('別紙様式3-2（処遇改善加算　個票）'!X29,【参考】数式用!$X$49:$Y$49,0)+2,FALSE),0))</f>
        <v/>
      </c>
    </row>
    <row r="30" spans="1:46" ht="40.15" customHeight="1">
      <c r="A30" s="56">
        <v>16</v>
      </c>
      <c r="B30" s="889" t="str">
        <f>IF(基本情報入力シート!C55="","",基本情報入力シート!C55)</f>
        <v/>
      </c>
      <c r="C30" s="890"/>
      <c r="D30" s="890"/>
      <c r="E30" s="890"/>
      <c r="F30" s="890"/>
      <c r="G30" s="890"/>
      <c r="H30" s="890"/>
      <c r="I30" s="891"/>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1"/>
      <c r="P30" s="411"/>
      <c r="Q30" s="334"/>
      <c r="R30" s="405">
        <f t="shared" si="3"/>
        <v>0</v>
      </c>
      <c r="S30" s="57" t="str">
        <f>IFERROR(ROUNDDOWN(Q30*VLOOKUP(N30,【参考】数式用!$V$2:$AA$59,MATCH(P30,【参考】数式用!$X$4:$AA$4)+2,FALSE)*0.5, 0), "")</f>
        <v/>
      </c>
      <c r="T30" s="24"/>
      <c r="U30" s="888"/>
      <c r="V30" s="888"/>
      <c r="W30" s="380"/>
      <c r="X30" s="25"/>
      <c r="Y30" s="335"/>
      <c r="Z30" s="334">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49">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49" t="str">
        <f t="shared" si="6"/>
        <v/>
      </c>
      <c r="AP30" s="477" t="str">
        <f>IF(AO30="","",ROUNDDOWN(Y30*VLOOKUP(N30,【参考】数式用!$V$50:$Y$88,MATCH('別紙様式3-2（処遇改善加算　個票）'!X30,【参考】数式用!$X$49:$Y$49,0)+2,FALSE),0))</f>
        <v/>
      </c>
    </row>
    <row r="31" spans="1:46" customFormat="1" ht="40.15" customHeight="1">
      <c r="A31" s="56">
        <v>17</v>
      </c>
      <c r="B31" s="889" t="str">
        <f>IF(基本情報入力シート!C56="","",基本情報入力シート!C56)</f>
        <v/>
      </c>
      <c r="C31" s="890"/>
      <c r="D31" s="890"/>
      <c r="E31" s="890"/>
      <c r="F31" s="890"/>
      <c r="G31" s="890"/>
      <c r="H31" s="890"/>
      <c r="I31" s="891"/>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1"/>
      <c r="P31" s="411"/>
      <c r="Q31" s="334"/>
      <c r="R31" s="405">
        <f t="shared" si="3"/>
        <v>0</v>
      </c>
      <c r="S31" s="57" t="str">
        <f>IFERROR(ROUNDDOWN(Q31*VLOOKUP(N31,【参考】数式用!$V$2:$AA$59,MATCH(P31,【参考】数式用!$X$4:$AA$4)+2,FALSE)*0.5, 0), "")</f>
        <v/>
      </c>
      <c r="T31" s="24"/>
      <c r="U31" s="888"/>
      <c r="V31" s="888"/>
      <c r="W31" s="380"/>
      <c r="X31" s="25"/>
      <c r="Y31" s="335"/>
      <c r="Z31" s="334">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49">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49" t="str">
        <f t="shared" si="6"/>
        <v/>
      </c>
      <c r="AP31" s="477" t="str">
        <f>IF(AO31="","",ROUNDDOWN(Y31*VLOOKUP(N31,【参考】数式用!$V$50:$Y$88,MATCH('別紙様式3-2（処遇改善加算　個票）'!X31,【参考】数式用!$X$49:$Y$49,0)+2,FALSE),0))</f>
        <v/>
      </c>
      <c r="AQ31" s="40"/>
      <c r="AR31" s="40"/>
      <c r="AS31" s="40"/>
      <c r="AT31" s="40"/>
    </row>
    <row r="32" spans="1:46" customFormat="1" ht="40.15" customHeight="1">
      <c r="A32" s="56">
        <v>18</v>
      </c>
      <c r="B32" s="889" t="str">
        <f>IF(基本情報入力シート!C57="","",基本情報入力シート!C57)</f>
        <v/>
      </c>
      <c r="C32" s="890"/>
      <c r="D32" s="890"/>
      <c r="E32" s="890"/>
      <c r="F32" s="890"/>
      <c r="G32" s="890"/>
      <c r="H32" s="890"/>
      <c r="I32" s="891"/>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1"/>
      <c r="P32" s="411"/>
      <c r="Q32" s="334"/>
      <c r="R32" s="405">
        <f t="shared" si="3"/>
        <v>0</v>
      </c>
      <c r="S32" s="57" t="str">
        <f>IFERROR(ROUNDDOWN(Q32*VLOOKUP(N32,【参考】数式用!$V$2:$AA$59,MATCH(P32,【参考】数式用!$X$4:$AA$4)+2,FALSE)*0.5, 0), "")</f>
        <v/>
      </c>
      <c r="T32" s="24"/>
      <c r="U32" s="888"/>
      <c r="V32" s="888"/>
      <c r="W32" s="380"/>
      <c r="X32" s="25"/>
      <c r="Y32" s="335"/>
      <c r="Z32" s="334">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49">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49" t="str">
        <f t="shared" si="6"/>
        <v/>
      </c>
      <c r="AP32" s="477" t="str">
        <f>IF(AO32="","",ROUNDDOWN(Y32*VLOOKUP(N32,【参考】数式用!$V$50:$Y$88,MATCH('別紙様式3-2（処遇改善加算　個票）'!X32,【参考】数式用!$X$49:$Y$49,0)+2,FALSE),0))</f>
        <v/>
      </c>
      <c r="AQ32" s="40"/>
      <c r="AR32" s="40"/>
      <c r="AS32" s="40"/>
      <c r="AT32" s="40"/>
    </row>
    <row r="33" spans="1:46" customFormat="1" ht="40.15" customHeight="1">
      <c r="A33" s="56">
        <v>19</v>
      </c>
      <c r="B33" s="889" t="str">
        <f>IF(基本情報入力シート!C58="","",基本情報入力シート!C58)</f>
        <v/>
      </c>
      <c r="C33" s="890"/>
      <c r="D33" s="890"/>
      <c r="E33" s="890"/>
      <c r="F33" s="890"/>
      <c r="G33" s="890"/>
      <c r="H33" s="890"/>
      <c r="I33" s="891"/>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1"/>
      <c r="P33" s="411"/>
      <c r="Q33" s="334"/>
      <c r="R33" s="405">
        <f t="shared" si="3"/>
        <v>0</v>
      </c>
      <c r="S33" s="57" t="str">
        <f>IFERROR(ROUNDDOWN(Q33*VLOOKUP(N33,【参考】数式用!$V$2:$AA$59,MATCH(P33,【参考】数式用!$X$4:$AA$4)+2,FALSE)*0.5, 0), "")</f>
        <v/>
      </c>
      <c r="T33" s="24"/>
      <c r="U33" s="888"/>
      <c r="V33" s="888"/>
      <c r="W33" s="380"/>
      <c r="X33" s="25"/>
      <c r="Y33" s="335"/>
      <c r="Z33" s="334">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49">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49" t="str">
        <f t="shared" si="6"/>
        <v/>
      </c>
      <c r="AP33" s="477" t="str">
        <f>IF(AO33="","",ROUNDDOWN(Y33*VLOOKUP(N33,【参考】数式用!$V$50:$Y$88,MATCH('別紙様式3-2（処遇改善加算　個票）'!X33,【参考】数式用!$X$49:$Y$49,0)+2,FALSE),0))</f>
        <v/>
      </c>
      <c r="AQ33" s="40"/>
      <c r="AR33" s="40"/>
      <c r="AS33" s="40"/>
      <c r="AT33" s="40"/>
    </row>
    <row r="34" spans="1:46" customFormat="1" ht="40.15" customHeight="1">
      <c r="A34" s="56">
        <v>20</v>
      </c>
      <c r="B34" s="889" t="str">
        <f>IF(基本情報入力シート!C59="","",基本情報入力シート!C59)</f>
        <v/>
      </c>
      <c r="C34" s="890"/>
      <c r="D34" s="890"/>
      <c r="E34" s="890"/>
      <c r="F34" s="890"/>
      <c r="G34" s="890"/>
      <c r="H34" s="890"/>
      <c r="I34" s="891"/>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1"/>
      <c r="P34" s="411"/>
      <c r="Q34" s="334"/>
      <c r="R34" s="405">
        <f t="shared" si="3"/>
        <v>0</v>
      </c>
      <c r="S34" s="57" t="str">
        <f>IFERROR(ROUNDDOWN(Q34*VLOOKUP(N34,【参考】数式用!$V$2:$AA$59,MATCH(P34,【参考】数式用!$X$4:$AA$4)+2,FALSE)*0.5, 0), "")</f>
        <v/>
      </c>
      <c r="T34" s="24"/>
      <c r="U34" s="888"/>
      <c r="V34" s="888"/>
      <c r="W34" s="380"/>
      <c r="X34" s="25"/>
      <c r="Y34" s="335"/>
      <c r="Z34" s="334">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49">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49" t="str">
        <f t="shared" si="6"/>
        <v/>
      </c>
      <c r="AP34" s="477" t="str">
        <f>IF(AO34="","",ROUNDDOWN(Y34*VLOOKUP(N34,【参考】数式用!$V$50:$Y$88,MATCH('別紙様式3-2（処遇改善加算　個票）'!X34,【参考】数式用!$X$49:$Y$49,0)+2,FALSE),0))</f>
        <v/>
      </c>
      <c r="AQ34" s="40"/>
      <c r="AR34" s="40"/>
      <c r="AS34" s="40"/>
      <c r="AT34" s="40"/>
    </row>
    <row r="35" spans="1:46" customFormat="1" ht="40.15" customHeight="1">
      <c r="A35" s="56">
        <v>21</v>
      </c>
      <c r="B35" s="889" t="str">
        <f>IF(基本情報入力シート!C60="","",基本情報入力シート!C60)</f>
        <v/>
      </c>
      <c r="C35" s="890"/>
      <c r="D35" s="890"/>
      <c r="E35" s="890"/>
      <c r="F35" s="890"/>
      <c r="G35" s="890"/>
      <c r="H35" s="890"/>
      <c r="I35" s="891"/>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1"/>
      <c r="P35" s="411"/>
      <c r="Q35" s="334"/>
      <c r="R35" s="405">
        <f t="shared" si="3"/>
        <v>0</v>
      </c>
      <c r="S35" s="57" t="str">
        <f>IFERROR(ROUNDDOWN(Q35*VLOOKUP(N35,【参考】数式用!$V$2:$AA$59,MATCH(P35,【参考】数式用!$X$4:$AA$4)+2,FALSE)*0.5, 0), "")</f>
        <v/>
      </c>
      <c r="T35" s="24"/>
      <c r="U35" s="888"/>
      <c r="V35" s="888"/>
      <c r="W35" s="380"/>
      <c r="X35" s="25"/>
      <c r="Y35" s="335"/>
      <c r="Z35" s="334">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49">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49" t="str">
        <f t="shared" si="6"/>
        <v/>
      </c>
      <c r="AP35" s="477" t="str">
        <f>IF(AO35="","",ROUNDDOWN(Y35*VLOOKUP(N35,【参考】数式用!$V$50:$Y$88,MATCH('別紙様式3-2（処遇改善加算　個票）'!X35,【参考】数式用!$X$49:$Y$49,0)+2,FALSE),0))</f>
        <v/>
      </c>
      <c r="AQ35" s="40"/>
      <c r="AR35" s="40"/>
      <c r="AS35" s="40"/>
      <c r="AT35" s="40"/>
    </row>
    <row r="36" spans="1:46" customFormat="1" ht="40.15" customHeight="1">
      <c r="A36" s="283">
        <v>22</v>
      </c>
      <c r="B36" s="905" t="str">
        <f>IF(基本情報入力シート!C61="","",基本情報入力シート!C61)</f>
        <v/>
      </c>
      <c r="C36" s="906"/>
      <c r="D36" s="906"/>
      <c r="E36" s="906"/>
      <c r="F36" s="906"/>
      <c r="G36" s="906"/>
      <c r="H36" s="906"/>
      <c r="I36" s="907"/>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1"/>
      <c r="P36" s="411"/>
      <c r="Q36" s="334"/>
      <c r="R36" s="405">
        <f t="shared" si="3"/>
        <v>0</v>
      </c>
      <c r="S36" s="57" t="str">
        <f>IFERROR(ROUNDDOWN(Q36*VLOOKUP(N36,【参考】数式用!$V$2:$AA$59,MATCH(P36,【参考】数式用!$X$4:$AA$4)+2,FALSE)*0.5, 0), "")</f>
        <v/>
      </c>
      <c r="T36" s="24"/>
      <c r="U36" s="888"/>
      <c r="V36" s="888"/>
      <c r="W36" s="380"/>
      <c r="X36" s="25"/>
      <c r="Y36" s="335"/>
      <c r="Z36" s="334">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49">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49" t="str">
        <f t="shared" si="6"/>
        <v/>
      </c>
      <c r="AP36" s="477" t="str">
        <f>IF(AO36="","",ROUNDDOWN(Y36*VLOOKUP(N36,【参考】数式用!$V$50:$Y$88,MATCH('別紙様式3-2（処遇改善加算　個票）'!X36,【参考】数式用!$X$49:$Y$49,0)+2,FALSE),0))</f>
        <v/>
      </c>
      <c r="AQ36" s="40"/>
      <c r="AR36" s="40"/>
      <c r="AS36" s="40"/>
      <c r="AT36" s="40"/>
    </row>
    <row r="37" spans="1:46" customFormat="1" ht="40.15" customHeight="1">
      <c r="A37" s="56">
        <v>23</v>
      </c>
      <c r="B37" s="889" t="str">
        <f>IF(基本情報入力シート!C62="","",基本情報入力シート!C62)</f>
        <v/>
      </c>
      <c r="C37" s="890"/>
      <c r="D37" s="890"/>
      <c r="E37" s="890"/>
      <c r="F37" s="890"/>
      <c r="G37" s="890"/>
      <c r="H37" s="890"/>
      <c r="I37" s="891"/>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1"/>
      <c r="P37" s="411"/>
      <c r="Q37" s="334"/>
      <c r="R37" s="405">
        <f t="shared" si="3"/>
        <v>0</v>
      </c>
      <c r="S37" s="57" t="str">
        <f>IFERROR(ROUNDDOWN(Q37*VLOOKUP(N37,【参考】数式用!$V$2:$AA$59,MATCH(P37,【参考】数式用!$X$4:$AA$4)+2,FALSE)*0.5, 0), "")</f>
        <v/>
      </c>
      <c r="T37" s="24"/>
      <c r="U37" s="888"/>
      <c r="V37" s="888"/>
      <c r="W37" s="380"/>
      <c r="X37" s="25"/>
      <c r="Y37" s="335"/>
      <c r="Z37" s="334">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49">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49" t="str">
        <f t="shared" si="6"/>
        <v/>
      </c>
      <c r="AP37" s="477" t="str">
        <f>IF(AO37="","",ROUNDDOWN(Y37*VLOOKUP(N37,【参考】数式用!$V$50:$Y$88,MATCH('別紙様式3-2（処遇改善加算　個票）'!X37,【参考】数式用!$X$49:$Y$49,0)+2,FALSE),0))</f>
        <v/>
      </c>
      <c r="AQ37" s="40"/>
      <c r="AR37" s="40"/>
      <c r="AS37" s="40"/>
      <c r="AT37" s="40"/>
    </row>
    <row r="38" spans="1:46" customFormat="1" ht="40.15" customHeight="1">
      <c r="A38" s="56">
        <v>24</v>
      </c>
      <c r="B38" s="889" t="str">
        <f>IF(基本情報入力シート!C63="","",基本情報入力シート!C63)</f>
        <v/>
      </c>
      <c r="C38" s="890"/>
      <c r="D38" s="890"/>
      <c r="E38" s="890"/>
      <c r="F38" s="890"/>
      <c r="G38" s="890"/>
      <c r="H38" s="890"/>
      <c r="I38" s="891"/>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1"/>
      <c r="P38" s="411"/>
      <c r="Q38" s="334"/>
      <c r="R38" s="405">
        <f t="shared" si="3"/>
        <v>0</v>
      </c>
      <c r="S38" s="57" t="str">
        <f>IFERROR(ROUNDDOWN(Q38*VLOOKUP(N38,【参考】数式用!$V$2:$AA$59,MATCH(P38,【参考】数式用!$X$4:$AA$4)+2,FALSE)*0.5, 0), "")</f>
        <v/>
      </c>
      <c r="T38" s="24"/>
      <c r="U38" s="888"/>
      <c r="V38" s="888"/>
      <c r="W38" s="380"/>
      <c r="X38" s="25"/>
      <c r="Y38" s="335"/>
      <c r="Z38" s="334">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49">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49" t="str">
        <f t="shared" si="6"/>
        <v/>
      </c>
      <c r="AP38" s="477" t="str">
        <f>IF(AO38="","",ROUNDDOWN(Y38*VLOOKUP(N38,【参考】数式用!$V$50:$Y$88,MATCH('別紙様式3-2（処遇改善加算　個票）'!X38,【参考】数式用!$X$49:$Y$49,0)+2,FALSE),0))</f>
        <v/>
      </c>
      <c r="AQ38" s="40"/>
      <c r="AR38" s="40"/>
      <c r="AS38" s="40"/>
      <c r="AT38" s="40"/>
    </row>
    <row r="39" spans="1:46" customFormat="1" ht="40.15" customHeight="1">
      <c r="A39" s="56">
        <v>25</v>
      </c>
      <c r="B39" s="889" t="str">
        <f>IF(基本情報入力シート!C64="","",基本情報入力シート!C64)</f>
        <v/>
      </c>
      <c r="C39" s="890"/>
      <c r="D39" s="890"/>
      <c r="E39" s="890"/>
      <c r="F39" s="890"/>
      <c r="G39" s="890"/>
      <c r="H39" s="890"/>
      <c r="I39" s="891"/>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1"/>
      <c r="P39" s="411"/>
      <c r="Q39" s="334"/>
      <c r="R39" s="405">
        <f t="shared" si="3"/>
        <v>0</v>
      </c>
      <c r="S39" s="57" t="str">
        <f>IFERROR(ROUNDDOWN(Q39*VLOOKUP(N39,【参考】数式用!$V$2:$AA$59,MATCH(P39,【参考】数式用!$X$4:$AA$4)+2,FALSE)*0.5, 0), "")</f>
        <v/>
      </c>
      <c r="T39" s="24"/>
      <c r="U39" s="888"/>
      <c r="V39" s="888"/>
      <c r="W39" s="380"/>
      <c r="X39" s="25"/>
      <c r="Y39" s="335"/>
      <c r="Z39" s="334">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49">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49" t="str">
        <f t="shared" si="6"/>
        <v/>
      </c>
      <c r="AP39" s="477" t="str">
        <f>IF(AO39="","",ROUNDDOWN(Y39*VLOOKUP(N39,【参考】数式用!$V$50:$Y$88,MATCH('別紙様式3-2（処遇改善加算　個票）'!X39,【参考】数式用!$X$49:$Y$49,0)+2,FALSE),0))</f>
        <v/>
      </c>
      <c r="AQ39" s="40"/>
      <c r="AR39" s="40"/>
      <c r="AS39" s="40"/>
      <c r="AT39" s="40"/>
    </row>
    <row r="40" spans="1:46" customFormat="1" ht="40.15" customHeight="1">
      <c r="A40" s="56">
        <v>26</v>
      </c>
      <c r="B40" s="889" t="str">
        <f>IF(基本情報入力シート!C65="","",基本情報入力シート!C65)</f>
        <v/>
      </c>
      <c r="C40" s="890"/>
      <c r="D40" s="890"/>
      <c r="E40" s="890"/>
      <c r="F40" s="890"/>
      <c r="G40" s="890"/>
      <c r="H40" s="890"/>
      <c r="I40" s="891"/>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1"/>
      <c r="P40" s="411"/>
      <c r="Q40" s="334"/>
      <c r="R40" s="405">
        <f t="shared" si="3"/>
        <v>0</v>
      </c>
      <c r="S40" s="57" t="str">
        <f>IFERROR(ROUNDDOWN(Q40*VLOOKUP(N40,【参考】数式用!$V$2:$AA$59,MATCH(P40,【参考】数式用!$X$4:$AA$4)+2,FALSE)*0.5, 0), "")</f>
        <v/>
      </c>
      <c r="T40" s="24"/>
      <c r="U40" s="888"/>
      <c r="V40" s="888"/>
      <c r="W40" s="380"/>
      <c r="X40" s="25"/>
      <c r="Y40" s="335"/>
      <c r="Z40" s="334">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49">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49" t="str">
        <f t="shared" si="6"/>
        <v/>
      </c>
      <c r="AP40" s="477" t="str">
        <f>IF(AO40="","",ROUNDDOWN(Y40*VLOOKUP(N40,【参考】数式用!$V$50:$Y$88,MATCH('別紙様式3-2（処遇改善加算　個票）'!X40,【参考】数式用!$X$49:$Y$49,0)+2,FALSE),0))</f>
        <v/>
      </c>
      <c r="AQ40" s="40"/>
      <c r="AR40" s="40"/>
      <c r="AS40" s="40"/>
      <c r="AT40" s="40"/>
    </row>
    <row r="41" spans="1:46" customFormat="1" ht="40.15" customHeight="1">
      <c r="A41" s="56">
        <v>27</v>
      </c>
      <c r="B41" s="889" t="str">
        <f>IF(基本情報入力シート!C66="","",基本情報入力シート!C66)</f>
        <v/>
      </c>
      <c r="C41" s="890"/>
      <c r="D41" s="890"/>
      <c r="E41" s="890"/>
      <c r="F41" s="890"/>
      <c r="G41" s="890"/>
      <c r="H41" s="890"/>
      <c r="I41" s="891"/>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1"/>
      <c r="P41" s="411"/>
      <c r="Q41" s="334"/>
      <c r="R41" s="405">
        <f t="shared" si="3"/>
        <v>0</v>
      </c>
      <c r="S41" s="57" t="str">
        <f>IFERROR(ROUNDDOWN(Q41*VLOOKUP(N41,【参考】数式用!$V$2:$AA$59,MATCH(P41,【参考】数式用!$X$4:$AA$4)+2,FALSE)*0.5, 0), "")</f>
        <v/>
      </c>
      <c r="T41" s="24"/>
      <c r="U41" s="888"/>
      <c r="V41" s="888"/>
      <c r="W41" s="380"/>
      <c r="X41" s="25"/>
      <c r="Y41" s="335"/>
      <c r="Z41" s="334">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49">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49" t="str">
        <f t="shared" si="6"/>
        <v/>
      </c>
      <c r="AP41" s="477" t="str">
        <f>IF(AO41="","",ROUNDDOWN(Y41*VLOOKUP(N41,【参考】数式用!$V$50:$Y$88,MATCH('別紙様式3-2（処遇改善加算　個票）'!X41,【参考】数式用!$X$49:$Y$49,0)+2,FALSE),0))</f>
        <v/>
      </c>
      <c r="AQ41" s="40"/>
      <c r="AR41" s="40"/>
      <c r="AS41" s="40"/>
      <c r="AT41" s="40"/>
    </row>
    <row r="42" spans="1:46" customFormat="1" ht="40.15" customHeight="1">
      <c r="A42" s="56">
        <v>28</v>
      </c>
      <c r="B42" s="889" t="str">
        <f>IF(基本情報入力シート!C67="","",基本情報入力シート!C67)</f>
        <v/>
      </c>
      <c r="C42" s="890"/>
      <c r="D42" s="890"/>
      <c r="E42" s="890"/>
      <c r="F42" s="890"/>
      <c r="G42" s="890"/>
      <c r="H42" s="890"/>
      <c r="I42" s="891"/>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1"/>
      <c r="P42" s="411"/>
      <c r="Q42" s="334"/>
      <c r="R42" s="405">
        <f t="shared" si="3"/>
        <v>0</v>
      </c>
      <c r="S42" s="57" t="str">
        <f>IFERROR(ROUNDDOWN(Q42*VLOOKUP(N42,【参考】数式用!$V$2:$AA$59,MATCH(P42,【参考】数式用!$X$4:$AA$4)+2,FALSE)*0.5, 0), "")</f>
        <v/>
      </c>
      <c r="T42" s="24"/>
      <c r="U42" s="888"/>
      <c r="V42" s="888"/>
      <c r="W42" s="380"/>
      <c r="X42" s="25"/>
      <c r="Y42" s="335"/>
      <c r="Z42" s="334">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49">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49" t="str">
        <f t="shared" si="6"/>
        <v/>
      </c>
      <c r="AP42" s="477" t="str">
        <f>IF(AO42="","",ROUNDDOWN(Y42*VLOOKUP(N42,【参考】数式用!$V$50:$Y$88,MATCH('別紙様式3-2（処遇改善加算　個票）'!X42,【参考】数式用!$X$49:$Y$49,0)+2,FALSE),0))</f>
        <v/>
      </c>
      <c r="AQ42" s="40"/>
      <c r="AR42" s="40"/>
      <c r="AS42" s="40"/>
      <c r="AT42" s="40"/>
    </row>
    <row r="43" spans="1:46" customFormat="1" ht="40.15" customHeight="1">
      <c r="A43" s="56">
        <v>29</v>
      </c>
      <c r="B43" s="889" t="str">
        <f>IF(基本情報入力シート!C68="","",基本情報入力シート!C68)</f>
        <v/>
      </c>
      <c r="C43" s="890"/>
      <c r="D43" s="890"/>
      <c r="E43" s="890"/>
      <c r="F43" s="890"/>
      <c r="G43" s="890"/>
      <c r="H43" s="890"/>
      <c r="I43" s="891"/>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1"/>
      <c r="P43" s="411"/>
      <c r="Q43" s="334"/>
      <c r="R43" s="405">
        <f t="shared" si="3"/>
        <v>0</v>
      </c>
      <c r="S43" s="57" t="str">
        <f>IFERROR(ROUNDDOWN(Q43*VLOOKUP(N43,【参考】数式用!$V$2:$AA$59,MATCH(P43,【参考】数式用!$X$4:$AA$4)+2,FALSE)*0.5, 0), "")</f>
        <v/>
      </c>
      <c r="T43" s="24"/>
      <c r="U43" s="888"/>
      <c r="V43" s="888"/>
      <c r="W43" s="380"/>
      <c r="X43" s="25"/>
      <c r="Y43" s="335"/>
      <c r="Z43" s="334">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49">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49" t="str">
        <f t="shared" si="6"/>
        <v/>
      </c>
      <c r="AP43" s="477" t="str">
        <f>IF(AO43="","",ROUNDDOWN(Y43*VLOOKUP(N43,【参考】数式用!$V$50:$Y$88,MATCH('別紙様式3-2（処遇改善加算　個票）'!X43,【参考】数式用!$X$49:$Y$49,0)+2,FALSE),0))</f>
        <v/>
      </c>
      <c r="AQ43" s="40"/>
      <c r="AR43" s="40"/>
      <c r="AS43" s="40"/>
      <c r="AT43" s="40"/>
    </row>
    <row r="44" spans="1:46" customFormat="1" ht="40.15" customHeight="1">
      <c r="A44" s="56">
        <v>30</v>
      </c>
      <c r="B44" s="889" t="str">
        <f>IF(基本情報入力シート!C69="","",基本情報入力シート!C69)</f>
        <v/>
      </c>
      <c r="C44" s="890"/>
      <c r="D44" s="890"/>
      <c r="E44" s="890"/>
      <c r="F44" s="890"/>
      <c r="G44" s="890"/>
      <c r="H44" s="890"/>
      <c r="I44" s="891"/>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1"/>
      <c r="P44" s="411"/>
      <c r="Q44" s="334"/>
      <c r="R44" s="405">
        <f t="shared" si="3"/>
        <v>0</v>
      </c>
      <c r="S44" s="57" t="str">
        <f>IFERROR(ROUNDDOWN(Q44*VLOOKUP(N44,【参考】数式用!$V$2:$AA$59,MATCH(P44,【参考】数式用!$X$4:$AA$4)+2,FALSE)*0.5, 0), "")</f>
        <v/>
      </c>
      <c r="T44" s="24"/>
      <c r="U44" s="888"/>
      <c r="V44" s="888"/>
      <c r="W44" s="380"/>
      <c r="X44" s="25"/>
      <c r="Y44" s="335"/>
      <c r="Z44" s="334">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49">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49" t="str">
        <f t="shared" si="6"/>
        <v/>
      </c>
      <c r="AP44" s="477" t="str">
        <f>IF(AO44="","",ROUNDDOWN(Y44*VLOOKUP(N44,【参考】数式用!$V$50:$Y$88,MATCH('別紙様式3-2（処遇改善加算　個票）'!X44,【参考】数式用!$X$49:$Y$49,0)+2,FALSE),0))</f>
        <v/>
      </c>
      <c r="AQ44" s="40"/>
      <c r="AR44" s="40"/>
      <c r="AS44" s="40"/>
      <c r="AT44" s="40"/>
    </row>
    <row r="45" spans="1:46" customFormat="1" ht="40.15" customHeight="1">
      <c r="A45" s="56">
        <v>31</v>
      </c>
      <c r="B45" s="889" t="str">
        <f>IF(基本情報入力シート!C70="","",基本情報入力シート!C70)</f>
        <v/>
      </c>
      <c r="C45" s="890"/>
      <c r="D45" s="890"/>
      <c r="E45" s="890"/>
      <c r="F45" s="890"/>
      <c r="G45" s="890"/>
      <c r="H45" s="890"/>
      <c r="I45" s="891"/>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1"/>
      <c r="P45" s="411"/>
      <c r="Q45" s="334"/>
      <c r="R45" s="405">
        <f t="shared" si="3"/>
        <v>0</v>
      </c>
      <c r="S45" s="57" t="str">
        <f>IFERROR(ROUNDDOWN(Q45*VLOOKUP(N45,【参考】数式用!$V$2:$AA$59,MATCH(P45,【参考】数式用!$X$4:$AA$4)+2,FALSE)*0.5, 0), "")</f>
        <v/>
      </c>
      <c r="T45" s="24"/>
      <c r="U45" s="888"/>
      <c r="V45" s="888"/>
      <c r="W45" s="380"/>
      <c r="X45" s="25"/>
      <c r="Y45" s="335"/>
      <c r="Z45" s="334">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49">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49" t="str">
        <f t="shared" si="6"/>
        <v/>
      </c>
      <c r="AP45" s="477" t="str">
        <f>IF(AO45="","",ROUNDDOWN(Y45*VLOOKUP(N45,【参考】数式用!$V$50:$Y$88,MATCH('別紙様式3-2（処遇改善加算　個票）'!X45,【参考】数式用!$X$49:$Y$49,0)+2,FALSE),0))</f>
        <v/>
      </c>
      <c r="AQ45" s="40"/>
      <c r="AR45" s="40"/>
      <c r="AS45" s="40"/>
      <c r="AT45" s="40"/>
    </row>
    <row r="46" spans="1:46" customFormat="1" ht="40.15" customHeight="1">
      <c r="A46" s="56">
        <v>32</v>
      </c>
      <c r="B46" s="889" t="str">
        <f>IF(基本情報入力シート!C71="","",基本情報入力シート!C71)</f>
        <v/>
      </c>
      <c r="C46" s="890"/>
      <c r="D46" s="890"/>
      <c r="E46" s="890"/>
      <c r="F46" s="890"/>
      <c r="G46" s="890"/>
      <c r="H46" s="890"/>
      <c r="I46" s="891"/>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1"/>
      <c r="P46" s="411"/>
      <c r="Q46" s="334"/>
      <c r="R46" s="405">
        <f t="shared" si="3"/>
        <v>0</v>
      </c>
      <c r="S46" s="57" t="str">
        <f>IFERROR(ROUNDDOWN(Q46*VLOOKUP(N46,【参考】数式用!$V$2:$AA$59,MATCH(P46,【参考】数式用!$X$4:$AA$4)+2,FALSE)*0.5, 0), "")</f>
        <v/>
      </c>
      <c r="T46" s="24"/>
      <c r="U46" s="888"/>
      <c r="V46" s="888"/>
      <c r="W46" s="380"/>
      <c r="X46" s="25"/>
      <c r="Y46" s="335"/>
      <c r="Z46" s="334">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49">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49" t="str">
        <f t="shared" si="6"/>
        <v/>
      </c>
      <c r="AP46" s="477" t="str">
        <f>IF(AO46="","",ROUNDDOWN(Y46*VLOOKUP(N46,【参考】数式用!$V$50:$Y$88,MATCH('別紙様式3-2（処遇改善加算　個票）'!X46,【参考】数式用!$X$49:$Y$49,0)+2,FALSE),0))</f>
        <v/>
      </c>
      <c r="AQ46" s="40"/>
      <c r="AR46" s="40"/>
      <c r="AS46" s="40"/>
      <c r="AT46" s="40"/>
    </row>
    <row r="47" spans="1:46" customFormat="1" ht="40.15" customHeight="1">
      <c r="A47" s="56">
        <v>33</v>
      </c>
      <c r="B47" s="889" t="str">
        <f>IF(基本情報入力シート!C72="","",基本情報入力シート!C72)</f>
        <v/>
      </c>
      <c r="C47" s="890"/>
      <c r="D47" s="890"/>
      <c r="E47" s="890"/>
      <c r="F47" s="890"/>
      <c r="G47" s="890"/>
      <c r="H47" s="890"/>
      <c r="I47" s="891"/>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1"/>
      <c r="P47" s="411"/>
      <c r="Q47" s="334"/>
      <c r="R47" s="405">
        <f t="shared" si="3"/>
        <v>0</v>
      </c>
      <c r="S47" s="57" t="str">
        <f>IFERROR(ROUNDDOWN(Q47*VLOOKUP(N47,【参考】数式用!$V$2:$AA$59,MATCH(P47,【参考】数式用!$X$4:$AA$4)+2,FALSE)*0.5, 0), "")</f>
        <v/>
      </c>
      <c r="T47" s="24"/>
      <c r="U47" s="888"/>
      <c r="V47" s="888"/>
      <c r="W47" s="380"/>
      <c r="X47" s="25"/>
      <c r="Y47" s="335"/>
      <c r="Z47" s="334">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49">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49" t="str">
        <f t="shared" si="6"/>
        <v/>
      </c>
      <c r="AP47" s="477" t="str">
        <f>IF(AO47="","",ROUNDDOWN(Y47*VLOOKUP(N47,【参考】数式用!$V$50:$Y$88,MATCH('別紙様式3-2（処遇改善加算　個票）'!X47,【参考】数式用!$X$49:$Y$49,0)+2,FALSE),0))</f>
        <v/>
      </c>
      <c r="AQ47" s="40"/>
      <c r="AR47" s="40"/>
      <c r="AS47" s="40"/>
      <c r="AT47" s="40"/>
    </row>
    <row r="48" spans="1:46" customFormat="1" ht="40.15" customHeight="1">
      <c r="A48" s="56">
        <v>34</v>
      </c>
      <c r="B48" s="889" t="str">
        <f>IF(基本情報入力シート!C73="","",基本情報入力シート!C73)</f>
        <v/>
      </c>
      <c r="C48" s="890"/>
      <c r="D48" s="890"/>
      <c r="E48" s="890"/>
      <c r="F48" s="890"/>
      <c r="G48" s="890"/>
      <c r="H48" s="890"/>
      <c r="I48" s="891"/>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1"/>
      <c r="P48" s="411"/>
      <c r="Q48" s="334"/>
      <c r="R48" s="405">
        <f t="shared" si="3"/>
        <v>0</v>
      </c>
      <c r="S48" s="57" t="str">
        <f>IFERROR(ROUNDDOWN(Q48*VLOOKUP(N48,【参考】数式用!$V$2:$AA$59,MATCH(P48,【参考】数式用!$X$4:$AA$4)+2,FALSE)*0.5, 0), "")</f>
        <v/>
      </c>
      <c r="T48" s="24"/>
      <c r="U48" s="888"/>
      <c r="V48" s="888"/>
      <c r="W48" s="380"/>
      <c r="X48" s="25"/>
      <c r="Y48" s="335"/>
      <c r="Z48" s="334">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49">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49" t="str">
        <f t="shared" si="6"/>
        <v/>
      </c>
      <c r="AP48" s="477" t="str">
        <f>IF(AO48="","",ROUNDDOWN(Y48*VLOOKUP(N48,【参考】数式用!$V$50:$Y$88,MATCH('別紙様式3-2（処遇改善加算　個票）'!X48,【参考】数式用!$X$49:$Y$49,0)+2,FALSE),0))</f>
        <v/>
      </c>
      <c r="AQ48" s="40"/>
      <c r="AR48" s="40"/>
      <c r="AS48" s="40"/>
      <c r="AT48" s="40"/>
    </row>
    <row r="49" spans="1:46" customFormat="1" ht="40.15" customHeight="1">
      <c r="A49" s="56">
        <v>35</v>
      </c>
      <c r="B49" s="889" t="s">
        <v>2192</v>
      </c>
      <c r="C49" s="890"/>
      <c r="D49" s="890"/>
      <c r="E49" s="890"/>
      <c r="F49" s="890"/>
      <c r="G49" s="890"/>
      <c r="H49" s="890"/>
      <c r="I49" s="891"/>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1"/>
      <c r="P49" s="411"/>
      <c r="Q49" s="334"/>
      <c r="R49" s="405">
        <f t="shared" si="3"/>
        <v>0</v>
      </c>
      <c r="S49" s="57" t="str">
        <f>IFERROR(ROUNDDOWN(Q49*VLOOKUP(N49,【参考】数式用!$V$2:$AA$59,MATCH(P49,【参考】数式用!$X$4:$AA$4)+2,FALSE)*0.5, 0), "")</f>
        <v/>
      </c>
      <c r="T49" s="24"/>
      <c r="U49" s="888"/>
      <c r="V49" s="888"/>
      <c r="W49" s="380"/>
      <c r="X49" s="25"/>
      <c r="Y49" s="335"/>
      <c r="Z49" s="334">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49">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49" t="str">
        <f t="shared" si="6"/>
        <v/>
      </c>
      <c r="AP49" s="477" t="str">
        <f>IF(AO49="","",ROUNDDOWN(Y49*VLOOKUP(N49,【参考】数式用!$V$50:$Y$88,MATCH('別紙様式3-2（処遇改善加算　個票）'!X49,【参考】数式用!$X$49:$Y$49,0)+2,FALSE),0))</f>
        <v/>
      </c>
      <c r="AQ49" s="40"/>
      <c r="AR49" s="40"/>
      <c r="AS49" s="40"/>
      <c r="AT49" s="40"/>
    </row>
    <row r="50" spans="1:46" customFormat="1" ht="40.15" customHeight="1">
      <c r="A50" s="56">
        <v>36</v>
      </c>
      <c r="B50" s="889" t="str">
        <f>IF(基本情報入力シート!C75="","",基本情報入力シート!C75)</f>
        <v/>
      </c>
      <c r="C50" s="890"/>
      <c r="D50" s="890"/>
      <c r="E50" s="890"/>
      <c r="F50" s="890"/>
      <c r="G50" s="890"/>
      <c r="H50" s="890"/>
      <c r="I50" s="891"/>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1"/>
      <c r="P50" s="411"/>
      <c r="Q50" s="334"/>
      <c r="R50" s="405">
        <f t="shared" si="3"/>
        <v>0</v>
      </c>
      <c r="S50" s="57" t="str">
        <f>IFERROR(ROUNDDOWN(Q50*VLOOKUP(N50,【参考】数式用!$V$2:$AA$59,MATCH(P50,【参考】数式用!$X$4:$AA$4)+2,FALSE)*0.5, 0), "")</f>
        <v/>
      </c>
      <c r="T50" s="24"/>
      <c r="U50" s="888"/>
      <c r="V50" s="888"/>
      <c r="W50" s="380"/>
      <c r="X50" s="25"/>
      <c r="Y50" s="335"/>
      <c r="Z50" s="334">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49">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49" t="str">
        <f t="shared" si="6"/>
        <v/>
      </c>
      <c r="AP50" s="477" t="str">
        <f>IF(AO50="","",ROUNDDOWN(Y50*VLOOKUP(N50,【参考】数式用!$V$50:$Y$88,MATCH('別紙様式3-2（処遇改善加算　個票）'!X50,【参考】数式用!$X$49:$Y$49,0)+2,FALSE),0))</f>
        <v/>
      </c>
      <c r="AQ50" s="40"/>
      <c r="AR50" s="40"/>
      <c r="AS50" s="40"/>
      <c r="AT50" s="40"/>
    </row>
    <row r="51" spans="1:46" customFormat="1" ht="40.15" customHeight="1">
      <c r="A51" s="56">
        <v>37</v>
      </c>
      <c r="B51" s="889" t="str">
        <f>IF(基本情報入力シート!C76="","",基本情報入力シート!C76)</f>
        <v/>
      </c>
      <c r="C51" s="890"/>
      <c r="D51" s="890"/>
      <c r="E51" s="890"/>
      <c r="F51" s="890"/>
      <c r="G51" s="890"/>
      <c r="H51" s="890"/>
      <c r="I51" s="891"/>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1"/>
      <c r="P51" s="411"/>
      <c r="Q51" s="334"/>
      <c r="R51" s="405">
        <f t="shared" si="3"/>
        <v>0</v>
      </c>
      <c r="S51" s="57" t="str">
        <f>IFERROR(ROUNDDOWN(Q51*VLOOKUP(N51,【参考】数式用!$V$2:$AA$59,MATCH(P51,【参考】数式用!$X$4:$AA$4)+2,FALSE)*0.5, 0), "")</f>
        <v/>
      </c>
      <c r="T51" s="24"/>
      <c r="U51" s="888"/>
      <c r="V51" s="888"/>
      <c r="W51" s="380"/>
      <c r="X51" s="25"/>
      <c r="Y51" s="335"/>
      <c r="Z51" s="334">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49">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49" t="str">
        <f t="shared" si="6"/>
        <v/>
      </c>
      <c r="AP51" s="477" t="str">
        <f>IF(AO51="","",ROUNDDOWN(Y51*VLOOKUP(N51,【参考】数式用!$V$50:$Y$88,MATCH('別紙様式3-2（処遇改善加算　個票）'!X51,【参考】数式用!$X$49:$Y$49,0)+2,FALSE),0))</f>
        <v/>
      </c>
      <c r="AQ51" s="40"/>
      <c r="AR51" s="40"/>
      <c r="AS51" s="40"/>
      <c r="AT51" s="40"/>
    </row>
    <row r="52" spans="1:46" customFormat="1" ht="40.15" customHeight="1">
      <c r="A52" s="56">
        <v>38</v>
      </c>
      <c r="B52" s="889" t="str">
        <f>IF(基本情報入力シート!C77="","",基本情報入力シート!C77)</f>
        <v/>
      </c>
      <c r="C52" s="890"/>
      <c r="D52" s="890"/>
      <c r="E52" s="890"/>
      <c r="F52" s="890"/>
      <c r="G52" s="890"/>
      <c r="H52" s="890"/>
      <c r="I52" s="891"/>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1"/>
      <c r="P52" s="411"/>
      <c r="Q52" s="334"/>
      <c r="R52" s="405">
        <f t="shared" si="3"/>
        <v>0</v>
      </c>
      <c r="S52" s="57" t="str">
        <f>IFERROR(ROUNDDOWN(Q52*VLOOKUP(N52,【参考】数式用!$V$2:$AA$59,MATCH(P52,【参考】数式用!$X$4:$AA$4)+2,FALSE)*0.5, 0), "")</f>
        <v/>
      </c>
      <c r="T52" s="24"/>
      <c r="U52" s="888"/>
      <c r="V52" s="888"/>
      <c r="W52" s="380"/>
      <c r="X52" s="25"/>
      <c r="Y52" s="335"/>
      <c r="Z52" s="334">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49">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49" t="str">
        <f t="shared" si="6"/>
        <v/>
      </c>
      <c r="AP52" s="477" t="str">
        <f>IF(AO52="","",ROUNDDOWN(Y52*VLOOKUP(N52,【参考】数式用!$V$50:$Y$88,MATCH('別紙様式3-2（処遇改善加算　個票）'!X52,【参考】数式用!$X$49:$Y$49,0)+2,FALSE),0))</f>
        <v/>
      </c>
      <c r="AQ52" s="40"/>
      <c r="AR52" s="40"/>
      <c r="AS52" s="40"/>
      <c r="AT52" s="40"/>
    </row>
    <row r="53" spans="1:46" customFormat="1" ht="40.15" customHeight="1">
      <c r="A53" s="56">
        <v>39</v>
      </c>
      <c r="B53" s="889" t="str">
        <f>IF(基本情報入力シート!C78="","",基本情報入力シート!C78)</f>
        <v/>
      </c>
      <c r="C53" s="890"/>
      <c r="D53" s="890"/>
      <c r="E53" s="890"/>
      <c r="F53" s="890"/>
      <c r="G53" s="890"/>
      <c r="H53" s="890"/>
      <c r="I53" s="891"/>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1"/>
      <c r="P53" s="411"/>
      <c r="Q53" s="334"/>
      <c r="R53" s="405">
        <f t="shared" si="3"/>
        <v>0</v>
      </c>
      <c r="S53" s="57" t="str">
        <f>IFERROR(ROUNDDOWN(Q53*VLOOKUP(N53,【参考】数式用!$V$2:$AA$59,MATCH(P53,【参考】数式用!$X$4:$AA$4)+2,FALSE)*0.5, 0), "")</f>
        <v/>
      </c>
      <c r="T53" s="24"/>
      <c r="U53" s="888"/>
      <c r="V53" s="888"/>
      <c r="W53" s="380"/>
      <c r="X53" s="25"/>
      <c r="Y53" s="335"/>
      <c r="Z53" s="334">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49">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49" t="str">
        <f t="shared" si="6"/>
        <v/>
      </c>
      <c r="AP53" s="477" t="str">
        <f>IF(AO53="","",ROUNDDOWN(Y53*VLOOKUP(N53,【参考】数式用!$V$50:$Y$88,MATCH('別紙様式3-2（処遇改善加算　個票）'!X53,【参考】数式用!$X$49:$Y$49,0)+2,FALSE),0))</f>
        <v/>
      </c>
      <c r="AQ53" s="40"/>
      <c r="AR53" s="40"/>
      <c r="AS53" s="40"/>
      <c r="AT53" s="40"/>
    </row>
    <row r="54" spans="1:46" customFormat="1" ht="40.15" customHeight="1">
      <c r="A54" s="56">
        <v>40</v>
      </c>
      <c r="B54" s="889" t="str">
        <f>IF(基本情報入力シート!C79="","",基本情報入力シート!C79)</f>
        <v/>
      </c>
      <c r="C54" s="890"/>
      <c r="D54" s="890"/>
      <c r="E54" s="890"/>
      <c r="F54" s="890"/>
      <c r="G54" s="890"/>
      <c r="H54" s="890"/>
      <c r="I54" s="891"/>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1"/>
      <c r="P54" s="411"/>
      <c r="Q54" s="334"/>
      <c r="R54" s="405">
        <f t="shared" si="3"/>
        <v>0</v>
      </c>
      <c r="S54" s="57" t="str">
        <f>IFERROR(ROUNDDOWN(Q54*VLOOKUP(N54,【参考】数式用!$V$2:$AA$59,MATCH(P54,【参考】数式用!$X$4:$AA$4)+2,FALSE)*0.5, 0), "")</f>
        <v/>
      </c>
      <c r="T54" s="24"/>
      <c r="U54" s="888"/>
      <c r="V54" s="888"/>
      <c r="W54" s="380"/>
      <c r="X54" s="25"/>
      <c r="Y54" s="335"/>
      <c r="Z54" s="334">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49">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49" t="str">
        <f t="shared" si="6"/>
        <v/>
      </c>
      <c r="AP54" s="477" t="str">
        <f>IF(AO54="","",ROUNDDOWN(Y54*VLOOKUP(N54,【参考】数式用!$V$50:$Y$88,MATCH('別紙様式3-2（処遇改善加算　個票）'!X54,【参考】数式用!$X$49:$Y$49,0)+2,FALSE),0))</f>
        <v/>
      </c>
      <c r="AQ54" s="40"/>
      <c r="AR54" s="40"/>
      <c r="AS54" s="40"/>
      <c r="AT54" s="40"/>
    </row>
    <row r="55" spans="1:46" customFormat="1" ht="40.15" customHeight="1">
      <c r="A55" s="56">
        <v>41</v>
      </c>
      <c r="B55" s="889" t="str">
        <f>IF(基本情報入力シート!C80="","",基本情報入力シート!C80)</f>
        <v/>
      </c>
      <c r="C55" s="890"/>
      <c r="D55" s="890"/>
      <c r="E55" s="890"/>
      <c r="F55" s="890"/>
      <c r="G55" s="890"/>
      <c r="H55" s="890"/>
      <c r="I55" s="891"/>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1"/>
      <c r="P55" s="411"/>
      <c r="Q55" s="334"/>
      <c r="R55" s="405">
        <f t="shared" si="3"/>
        <v>0</v>
      </c>
      <c r="S55" s="57" t="str">
        <f>IFERROR(ROUNDDOWN(Q55*VLOOKUP(N55,【参考】数式用!$V$2:$AA$59,MATCH(P55,【参考】数式用!$X$4:$AA$4)+2,FALSE)*0.5, 0), "")</f>
        <v/>
      </c>
      <c r="T55" s="24"/>
      <c r="U55" s="888"/>
      <c r="V55" s="888"/>
      <c r="W55" s="380"/>
      <c r="X55" s="25"/>
      <c r="Y55" s="335"/>
      <c r="Z55" s="334">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49">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49" t="str">
        <f t="shared" si="6"/>
        <v/>
      </c>
      <c r="AP55" s="477" t="str">
        <f>IF(AO55="","",ROUNDDOWN(Y55*VLOOKUP(N55,【参考】数式用!$V$50:$Y$88,MATCH('別紙様式3-2（処遇改善加算　個票）'!X55,【参考】数式用!$X$49:$Y$49,0)+2,FALSE),0))</f>
        <v/>
      </c>
      <c r="AQ55" s="40"/>
      <c r="AR55" s="40"/>
      <c r="AS55" s="40"/>
      <c r="AT55" s="40"/>
    </row>
    <row r="56" spans="1:46" customFormat="1" ht="40.15" customHeight="1">
      <c r="A56" s="56">
        <v>42</v>
      </c>
      <c r="B56" s="889" t="str">
        <f>IF(基本情報入力シート!C81="","",基本情報入力シート!C81)</f>
        <v/>
      </c>
      <c r="C56" s="890"/>
      <c r="D56" s="890"/>
      <c r="E56" s="890"/>
      <c r="F56" s="890"/>
      <c r="G56" s="890"/>
      <c r="H56" s="890"/>
      <c r="I56" s="891"/>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1"/>
      <c r="P56" s="411"/>
      <c r="Q56" s="334"/>
      <c r="R56" s="405">
        <f t="shared" si="3"/>
        <v>0</v>
      </c>
      <c r="S56" s="57" t="str">
        <f>IFERROR(ROUNDDOWN(Q56*VLOOKUP(N56,【参考】数式用!$V$2:$AA$59,MATCH(P56,【参考】数式用!$X$4:$AA$4)+2,FALSE)*0.5, 0), "")</f>
        <v/>
      </c>
      <c r="T56" s="24"/>
      <c r="U56" s="888"/>
      <c r="V56" s="888"/>
      <c r="W56" s="380"/>
      <c r="X56" s="25"/>
      <c r="Y56" s="335"/>
      <c r="Z56" s="334">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49">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49" t="str">
        <f t="shared" si="6"/>
        <v/>
      </c>
      <c r="AP56" s="477" t="str">
        <f>IF(AO56="","",ROUNDDOWN(Y56*VLOOKUP(N56,【参考】数式用!$V$50:$Y$88,MATCH('別紙様式3-2（処遇改善加算　個票）'!X56,【参考】数式用!$X$49:$Y$49,0)+2,FALSE),0))</f>
        <v/>
      </c>
      <c r="AQ56" s="40"/>
      <c r="AR56" s="40"/>
      <c r="AS56" s="40"/>
      <c r="AT56" s="40"/>
    </row>
    <row r="57" spans="1:46" customFormat="1" ht="40.15" customHeight="1">
      <c r="A57" s="56">
        <v>43</v>
      </c>
      <c r="B57" s="889" t="str">
        <f>IF(基本情報入力シート!C82="","",基本情報入力シート!C82)</f>
        <v/>
      </c>
      <c r="C57" s="890"/>
      <c r="D57" s="890"/>
      <c r="E57" s="890"/>
      <c r="F57" s="890"/>
      <c r="G57" s="890"/>
      <c r="H57" s="890"/>
      <c r="I57" s="891"/>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1"/>
      <c r="P57" s="411"/>
      <c r="Q57" s="334"/>
      <c r="R57" s="405">
        <f t="shared" si="3"/>
        <v>0</v>
      </c>
      <c r="S57" s="57" t="str">
        <f>IFERROR(ROUNDDOWN(Q57*VLOOKUP(N57,【参考】数式用!$V$2:$AA$59,MATCH(P57,【参考】数式用!$X$4:$AA$4)+2,FALSE)*0.5, 0), "")</f>
        <v/>
      </c>
      <c r="T57" s="24"/>
      <c r="U57" s="888"/>
      <c r="V57" s="888"/>
      <c r="W57" s="380"/>
      <c r="X57" s="25"/>
      <c r="Y57" s="335"/>
      <c r="Z57" s="334">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49">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49" t="str">
        <f t="shared" si="6"/>
        <v/>
      </c>
      <c r="AP57" s="477" t="str">
        <f>IF(AO57="","",ROUNDDOWN(Y57*VLOOKUP(N57,【参考】数式用!$V$50:$Y$88,MATCH('別紙様式3-2（処遇改善加算　個票）'!X57,【参考】数式用!$X$49:$Y$49,0)+2,FALSE),0))</f>
        <v/>
      </c>
      <c r="AQ57" s="40"/>
      <c r="AR57" s="40"/>
      <c r="AS57" s="40"/>
      <c r="AT57" s="40"/>
    </row>
    <row r="58" spans="1:46" customFormat="1" ht="40.15" customHeight="1">
      <c r="A58" s="56">
        <v>44</v>
      </c>
      <c r="B58" s="889" t="str">
        <f>IF(基本情報入力シート!C83="","",基本情報入力シート!C83)</f>
        <v/>
      </c>
      <c r="C58" s="890"/>
      <c r="D58" s="890"/>
      <c r="E58" s="890"/>
      <c r="F58" s="890"/>
      <c r="G58" s="890"/>
      <c r="H58" s="890"/>
      <c r="I58" s="891"/>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1"/>
      <c r="P58" s="411"/>
      <c r="Q58" s="334"/>
      <c r="R58" s="405">
        <f t="shared" si="3"/>
        <v>0</v>
      </c>
      <c r="S58" s="57" t="str">
        <f>IFERROR(ROUNDDOWN(Q58*VLOOKUP(N58,【参考】数式用!$V$2:$AA$59,MATCH(P58,【参考】数式用!$X$4:$AA$4)+2,FALSE)*0.5, 0), "")</f>
        <v/>
      </c>
      <c r="T58" s="24"/>
      <c r="U58" s="888"/>
      <c r="V58" s="888"/>
      <c r="W58" s="380"/>
      <c r="X58" s="25"/>
      <c r="Y58" s="335"/>
      <c r="Z58" s="334">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49">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49" t="str">
        <f t="shared" si="6"/>
        <v/>
      </c>
      <c r="AP58" s="477" t="str">
        <f>IF(AO58="","",ROUNDDOWN(Y58*VLOOKUP(N58,【参考】数式用!$V$50:$Y$88,MATCH('別紙様式3-2（処遇改善加算　個票）'!X58,【参考】数式用!$X$49:$Y$49,0)+2,FALSE),0))</f>
        <v/>
      </c>
      <c r="AQ58" s="40"/>
      <c r="AR58" s="40"/>
      <c r="AS58" s="40"/>
      <c r="AT58" s="40"/>
    </row>
    <row r="59" spans="1:46" customFormat="1" ht="40.15" customHeight="1">
      <c r="A59" s="56">
        <v>45</v>
      </c>
      <c r="B59" s="889" t="str">
        <f>IF(基本情報入力シート!C84="","",基本情報入力シート!C84)</f>
        <v/>
      </c>
      <c r="C59" s="890"/>
      <c r="D59" s="890"/>
      <c r="E59" s="890"/>
      <c r="F59" s="890"/>
      <c r="G59" s="890"/>
      <c r="H59" s="890"/>
      <c r="I59" s="891"/>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1"/>
      <c r="P59" s="411"/>
      <c r="Q59" s="334"/>
      <c r="R59" s="405">
        <f t="shared" si="3"/>
        <v>0</v>
      </c>
      <c r="S59" s="57" t="str">
        <f>IFERROR(ROUNDDOWN(Q59*VLOOKUP(N59,【参考】数式用!$V$2:$AA$59,MATCH(P59,【参考】数式用!$X$4:$AA$4)+2,FALSE)*0.5, 0), "")</f>
        <v/>
      </c>
      <c r="T59" s="24"/>
      <c r="U59" s="888"/>
      <c r="V59" s="888"/>
      <c r="W59" s="380"/>
      <c r="X59" s="25"/>
      <c r="Y59" s="335"/>
      <c r="Z59" s="334">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49">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49" t="str">
        <f t="shared" si="6"/>
        <v/>
      </c>
      <c r="AP59" s="477" t="str">
        <f>IF(AO59="","",ROUNDDOWN(Y59*VLOOKUP(N59,【参考】数式用!$V$50:$Y$88,MATCH('別紙様式3-2（処遇改善加算　個票）'!X59,【参考】数式用!$X$49:$Y$49,0)+2,FALSE),0))</f>
        <v/>
      </c>
      <c r="AQ59" s="40"/>
      <c r="AR59" s="40"/>
      <c r="AS59" s="40"/>
      <c r="AT59" s="40"/>
    </row>
    <row r="60" spans="1:46" customFormat="1" ht="40.15" customHeight="1">
      <c r="A60" s="56">
        <v>46</v>
      </c>
      <c r="B60" s="889" t="str">
        <f>IF(基本情報入力シート!C85="","",基本情報入力シート!C85)</f>
        <v/>
      </c>
      <c r="C60" s="890"/>
      <c r="D60" s="890"/>
      <c r="E60" s="890"/>
      <c r="F60" s="890"/>
      <c r="G60" s="890"/>
      <c r="H60" s="890"/>
      <c r="I60" s="891"/>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1"/>
      <c r="P60" s="411"/>
      <c r="Q60" s="334"/>
      <c r="R60" s="405">
        <f t="shared" si="3"/>
        <v>0</v>
      </c>
      <c r="S60" s="57" t="str">
        <f>IFERROR(ROUNDDOWN(Q60*VLOOKUP(N60,【参考】数式用!$V$2:$AA$59,MATCH(P60,【参考】数式用!$X$4:$AA$4)+2,FALSE)*0.5, 0), "")</f>
        <v/>
      </c>
      <c r="T60" s="24"/>
      <c r="U60" s="888"/>
      <c r="V60" s="888"/>
      <c r="W60" s="380"/>
      <c r="X60" s="25"/>
      <c r="Y60" s="335"/>
      <c r="Z60" s="334">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49">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49" t="str">
        <f t="shared" si="6"/>
        <v/>
      </c>
      <c r="AP60" s="477" t="str">
        <f>IF(AO60="","",ROUNDDOWN(Y60*VLOOKUP(N60,【参考】数式用!$V$50:$Y$88,MATCH('別紙様式3-2（処遇改善加算　個票）'!X60,【参考】数式用!$X$49:$Y$49,0)+2,FALSE),0))</f>
        <v/>
      </c>
      <c r="AQ60" s="40"/>
      <c r="AR60" s="40"/>
      <c r="AS60" s="40"/>
      <c r="AT60" s="40"/>
    </row>
    <row r="61" spans="1:46" customFormat="1" ht="40.15" customHeight="1">
      <c r="A61" s="56">
        <v>47</v>
      </c>
      <c r="B61" s="889" t="str">
        <f>IF(基本情報入力シート!C86="","",基本情報入力シート!C86)</f>
        <v/>
      </c>
      <c r="C61" s="890"/>
      <c r="D61" s="890"/>
      <c r="E61" s="890"/>
      <c r="F61" s="890"/>
      <c r="G61" s="890"/>
      <c r="H61" s="890"/>
      <c r="I61" s="891"/>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1"/>
      <c r="P61" s="411"/>
      <c r="Q61" s="334"/>
      <c r="R61" s="405">
        <f t="shared" si="3"/>
        <v>0</v>
      </c>
      <c r="S61" s="57" t="str">
        <f>IFERROR(ROUNDDOWN(Q61*VLOOKUP(N61,【参考】数式用!$V$2:$AA$59,MATCH(P61,【参考】数式用!$X$4:$AA$4)+2,FALSE)*0.5, 0), "")</f>
        <v/>
      </c>
      <c r="T61" s="24"/>
      <c r="U61" s="888"/>
      <c r="V61" s="888"/>
      <c r="W61" s="380"/>
      <c r="X61" s="25"/>
      <c r="Y61" s="335"/>
      <c r="Z61" s="334">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49">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49" t="str">
        <f t="shared" si="6"/>
        <v/>
      </c>
      <c r="AP61" s="477" t="str">
        <f>IF(AO61="","",ROUNDDOWN(Y61*VLOOKUP(N61,【参考】数式用!$V$50:$Y$88,MATCH('別紙様式3-2（処遇改善加算　個票）'!X61,【参考】数式用!$X$49:$Y$49,0)+2,FALSE),0))</f>
        <v/>
      </c>
      <c r="AQ61" s="40"/>
      <c r="AR61" s="40"/>
      <c r="AS61" s="40"/>
      <c r="AT61" s="40"/>
    </row>
    <row r="62" spans="1:46" customFormat="1" ht="40.15" customHeight="1">
      <c r="A62" s="56">
        <v>48</v>
      </c>
      <c r="B62" s="889" t="str">
        <f>IF(基本情報入力シート!C87="","",基本情報入力シート!C87)</f>
        <v/>
      </c>
      <c r="C62" s="890"/>
      <c r="D62" s="890"/>
      <c r="E62" s="890"/>
      <c r="F62" s="890"/>
      <c r="G62" s="890"/>
      <c r="H62" s="890"/>
      <c r="I62" s="891"/>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1"/>
      <c r="P62" s="411"/>
      <c r="Q62" s="334"/>
      <c r="R62" s="405">
        <f t="shared" si="3"/>
        <v>0</v>
      </c>
      <c r="S62" s="57" t="str">
        <f>IFERROR(ROUNDDOWN(Q62*VLOOKUP(N62,【参考】数式用!$V$2:$AA$59,MATCH(P62,【参考】数式用!$X$4:$AA$4)+2,FALSE)*0.5, 0), "")</f>
        <v/>
      </c>
      <c r="T62" s="24"/>
      <c r="U62" s="888"/>
      <c r="V62" s="888"/>
      <c r="W62" s="380"/>
      <c r="X62" s="25"/>
      <c r="Y62" s="335"/>
      <c r="Z62" s="334">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49">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49" t="str">
        <f t="shared" si="6"/>
        <v/>
      </c>
      <c r="AP62" s="477" t="str">
        <f>IF(AO62="","",ROUNDDOWN(Y62*VLOOKUP(N62,【参考】数式用!$V$50:$Y$88,MATCH('別紙様式3-2（処遇改善加算　個票）'!X62,【参考】数式用!$X$49:$Y$49,0)+2,FALSE),0))</f>
        <v/>
      </c>
      <c r="AQ62" s="40"/>
      <c r="AR62" s="40"/>
      <c r="AS62" s="40"/>
      <c r="AT62" s="40"/>
    </row>
    <row r="63" spans="1:46" customFormat="1" ht="40.15" customHeight="1">
      <c r="A63" s="56">
        <v>49</v>
      </c>
      <c r="B63" s="889" t="str">
        <f>IF(基本情報入力シート!C88="","",基本情報入力シート!C88)</f>
        <v/>
      </c>
      <c r="C63" s="890"/>
      <c r="D63" s="890"/>
      <c r="E63" s="890"/>
      <c r="F63" s="890"/>
      <c r="G63" s="890"/>
      <c r="H63" s="890"/>
      <c r="I63" s="891"/>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1"/>
      <c r="P63" s="411"/>
      <c r="Q63" s="334"/>
      <c r="R63" s="405">
        <f t="shared" si="3"/>
        <v>0</v>
      </c>
      <c r="S63" s="57" t="str">
        <f>IFERROR(ROUNDDOWN(Q63*VLOOKUP(N63,【参考】数式用!$V$2:$AA$59,MATCH(P63,【参考】数式用!$X$4:$AA$4)+2,FALSE)*0.5, 0), "")</f>
        <v/>
      </c>
      <c r="T63" s="24"/>
      <c r="U63" s="888"/>
      <c r="V63" s="888"/>
      <c r="W63" s="380"/>
      <c r="X63" s="25"/>
      <c r="Y63" s="335"/>
      <c r="Z63" s="334">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49">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49" t="str">
        <f t="shared" si="6"/>
        <v/>
      </c>
      <c r="AP63" s="477" t="str">
        <f>IF(AO63="","",ROUNDDOWN(Y63*VLOOKUP(N63,【参考】数式用!$V$50:$Y$88,MATCH('別紙様式3-2（処遇改善加算　個票）'!X63,【参考】数式用!$X$49:$Y$49,0)+2,FALSE),0))</f>
        <v/>
      </c>
      <c r="AQ63" s="40"/>
      <c r="AR63" s="40"/>
      <c r="AS63" s="40"/>
      <c r="AT63" s="40"/>
    </row>
    <row r="64" spans="1:46" customFormat="1" ht="40.15" customHeight="1">
      <c r="A64" s="56">
        <v>50</v>
      </c>
      <c r="B64" s="889" t="str">
        <f>IF(基本情報入力シート!C89="","",基本情報入力シート!C89)</f>
        <v/>
      </c>
      <c r="C64" s="890"/>
      <c r="D64" s="890"/>
      <c r="E64" s="890"/>
      <c r="F64" s="890"/>
      <c r="G64" s="890"/>
      <c r="H64" s="890"/>
      <c r="I64" s="891"/>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1"/>
      <c r="P64" s="411"/>
      <c r="Q64" s="334"/>
      <c r="R64" s="405">
        <f t="shared" si="3"/>
        <v>0</v>
      </c>
      <c r="S64" s="57" t="str">
        <f>IFERROR(ROUNDDOWN(Q64*VLOOKUP(N64,【参考】数式用!$V$2:$AA$59,MATCH(P64,【参考】数式用!$X$4:$AA$4)+2,FALSE)*0.5, 0), "")</f>
        <v/>
      </c>
      <c r="T64" s="24"/>
      <c r="U64" s="888"/>
      <c r="V64" s="888"/>
      <c r="W64" s="380"/>
      <c r="X64" s="25"/>
      <c r="Y64" s="335"/>
      <c r="Z64" s="334">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49">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49" t="str">
        <f t="shared" si="6"/>
        <v/>
      </c>
      <c r="AP64" s="477" t="str">
        <f>IF(AO64="","",ROUNDDOWN(Y64*VLOOKUP(N64,【参考】数式用!$V$50:$Y$88,MATCH('別紙様式3-2（処遇改善加算　個票）'!X64,【参考】数式用!$X$49:$Y$49,0)+2,FALSE),0))</f>
        <v/>
      </c>
      <c r="AQ64" s="40"/>
      <c r="AR64" s="40"/>
      <c r="AS64" s="40"/>
      <c r="AT64" s="40"/>
    </row>
    <row r="65" spans="1:46" customFormat="1" ht="40.15" customHeight="1">
      <c r="A65" s="56">
        <v>51</v>
      </c>
      <c r="B65" s="889" t="str">
        <f>IF(基本情報入力シート!C90="","",基本情報入力シート!C90)</f>
        <v/>
      </c>
      <c r="C65" s="890"/>
      <c r="D65" s="890"/>
      <c r="E65" s="890"/>
      <c r="F65" s="890"/>
      <c r="G65" s="890"/>
      <c r="H65" s="890"/>
      <c r="I65" s="891"/>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1"/>
      <c r="P65" s="411"/>
      <c r="Q65" s="334"/>
      <c r="R65" s="405">
        <f t="shared" si="3"/>
        <v>0</v>
      </c>
      <c r="S65" s="57" t="str">
        <f>IFERROR(ROUNDDOWN(Q65*VLOOKUP(N65,【参考】数式用!$V$2:$AA$59,MATCH(P65,【参考】数式用!$X$4:$AA$4)+2,FALSE)*0.5, 0), "")</f>
        <v/>
      </c>
      <c r="T65" s="24"/>
      <c r="U65" s="888"/>
      <c r="V65" s="888"/>
      <c r="W65" s="380"/>
      <c r="X65" s="25"/>
      <c r="Y65" s="335"/>
      <c r="Z65" s="334">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49">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49" t="str">
        <f t="shared" si="6"/>
        <v/>
      </c>
      <c r="AP65" s="477" t="str">
        <f>IF(AO65="","",ROUNDDOWN(Y65*VLOOKUP(N65,【参考】数式用!$V$50:$Y$88,MATCH('別紙様式3-2（処遇改善加算　個票）'!X65,【参考】数式用!$X$49:$Y$49,0)+2,FALSE),0))</f>
        <v/>
      </c>
      <c r="AQ65" s="40"/>
      <c r="AR65" s="40"/>
      <c r="AS65" s="40"/>
      <c r="AT65" s="40"/>
    </row>
    <row r="66" spans="1:46" customFormat="1" ht="40.15" customHeight="1">
      <c r="A66" s="56">
        <v>52</v>
      </c>
      <c r="B66" s="889" t="str">
        <f>IF(基本情報入力シート!C91="","",基本情報入力シート!C91)</f>
        <v/>
      </c>
      <c r="C66" s="890"/>
      <c r="D66" s="890"/>
      <c r="E66" s="890"/>
      <c r="F66" s="890"/>
      <c r="G66" s="890"/>
      <c r="H66" s="890"/>
      <c r="I66" s="891"/>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1"/>
      <c r="P66" s="411"/>
      <c r="Q66" s="334"/>
      <c r="R66" s="405">
        <f t="shared" si="3"/>
        <v>0</v>
      </c>
      <c r="S66" s="57" t="str">
        <f>IFERROR(ROUNDDOWN(Q66*VLOOKUP(N66,【参考】数式用!$V$2:$AA$59,MATCH(P66,【参考】数式用!$X$4:$AA$4)+2,FALSE)*0.5, 0), "")</f>
        <v/>
      </c>
      <c r="T66" s="24"/>
      <c r="U66" s="888"/>
      <c r="V66" s="888"/>
      <c r="W66" s="380"/>
      <c r="X66" s="25"/>
      <c r="Y66" s="335"/>
      <c r="Z66" s="334">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49">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49" t="str">
        <f t="shared" si="6"/>
        <v/>
      </c>
      <c r="AP66" s="477" t="str">
        <f>IF(AO66="","",ROUNDDOWN(Y66*VLOOKUP(N66,【参考】数式用!$V$50:$Y$88,MATCH('別紙様式3-2（処遇改善加算　個票）'!X66,【参考】数式用!$X$49:$Y$49,0)+2,FALSE),0))</f>
        <v/>
      </c>
      <c r="AQ66" s="40"/>
      <c r="AR66" s="40"/>
      <c r="AS66" s="40"/>
      <c r="AT66" s="40"/>
    </row>
    <row r="67" spans="1:46" customFormat="1" ht="40.15" customHeight="1">
      <c r="A67" s="56">
        <v>53</v>
      </c>
      <c r="B67" s="889" t="str">
        <f>IF(基本情報入力シート!C92="","",基本情報入力シート!C92)</f>
        <v/>
      </c>
      <c r="C67" s="890"/>
      <c r="D67" s="890"/>
      <c r="E67" s="890"/>
      <c r="F67" s="890"/>
      <c r="G67" s="890"/>
      <c r="H67" s="890"/>
      <c r="I67" s="891"/>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1"/>
      <c r="P67" s="411"/>
      <c r="Q67" s="334"/>
      <c r="R67" s="405">
        <f t="shared" si="3"/>
        <v>0</v>
      </c>
      <c r="S67" s="57" t="str">
        <f>IFERROR(ROUNDDOWN(Q67*VLOOKUP(N67,【参考】数式用!$V$2:$AA$59,MATCH(P67,【参考】数式用!$X$4:$AA$4)+2,FALSE)*0.5, 0), "")</f>
        <v/>
      </c>
      <c r="T67" s="24"/>
      <c r="U67" s="888"/>
      <c r="V67" s="888"/>
      <c r="W67" s="380"/>
      <c r="X67" s="25"/>
      <c r="Y67" s="335"/>
      <c r="Z67" s="334">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49">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49" t="str">
        <f t="shared" si="6"/>
        <v/>
      </c>
      <c r="AP67" s="477" t="str">
        <f>IF(AO67="","",ROUNDDOWN(Y67*VLOOKUP(N67,【参考】数式用!$V$50:$Y$88,MATCH('別紙様式3-2（処遇改善加算　個票）'!X67,【参考】数式用!$X$49:$Y$49,0)+2,FALSE),0))</f>
        <v/>
      </c>
      <c r="AQ67" s="40"/>
      <c r="AR67" s="40"/>
      <c r="AS67" s="40"/>
      <c r="AT67" s="40"/>
    </row>
    <row r="68" spans="1:46" customFormat="1" ht="40.15" customHeight="1">
      <c r="A68" s="56">
        <v>54</v>
      </c>
      <c r="B68" s="889" t="str">
        <f>IF(基本情報入力シート!C93="","",基本情報入力シート!C93)</f>
        <v/>
      </c>
      <c r="C68" s="890"/>
      <c r="D68" s="890"/>
      <c r="E68" s="890"/>
      <c r="F68" s="890"/>
      <c r="G68" s="890"/>
      <c r="H68" s="890"/>
      <c r="I68" s="891"/>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1"/>
      <c r="P68" s="411"/>
      <c r="Q68" s="334"/>
      <c r="R68" s="405">
        <f t="shared" si="3"/>
        <v>0</v>
      </c>
      <c r="S68" s="57" t="str">
        <f>IFERROR(ROUNDDOWN(Q68*VLOOKUP(N68,【参考】数式用!$V$2:$AA$59,MATCH(P68,【参考】数式用!$X$4:$AA$4)+2,FALSE)*0.5, 0), "")</f>
        <v/>
      </c>
      <c r="T68" s="24"/>
      <c r="U68" s="888"/>
      <c r="V68" s="888"/>
      <c r="W68" s="380"/>
      <c r="X68" s="25"/>
      <c r="Y68" s="335"/>
      <c r="Z68" s="334">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49">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49" t="str">
        <f t="shared" si="6"/>
        <v/>
      </c>
      <c r="AP68" s="477" t="str">
        <f>IF(AO68="","",ROUNDDOWN(Y68*VLOOKUP(N68,【参考】数式用!$V$50:$Y$88,MATCH('別紙様式3-2（処遇改善加算　個票）'!X68,【参考】数式用!$X$49:$Y$49,0)+2,FALSE),0))</f>
        <v/>
      </c>
      <c r="AQ68" s="40"/>
      <c r="AR68" s="40"/>
      <c r="AS68" s="40"/>
      <c r="AT68" s="40"/>
    </row>
    <row r="69" spans="1:46" customFormat="1" ht="40.15" customHeight="1">
      <c r="A69" s="56">
        <v>55</v>
      </c>
      <c r="B69" s="889" t="str">
        <f>IF(基本情報入力シート!C94="","",基本情報入力シート!C94)</f>
        <v/>
      </c>
      <c r="C69" s="890"/>
      <c r="D69" s="890"/>
      <c r="E69" s="890"/>
      <c r="F69" s="890"/>
      <c r="G69" s="890"/>
      <c r="H69" s="890"/>
      <c r="I69" s="891"/>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1"/>
      <c r="P69" s="411"/>
      <c r="Q69" s="334"/>
      <c r="R69" s="405">
        <f t="shared" si="3"/>
        <v>0</v>
      </c>
      <c r="S69" s="57" t="str">
        <f>IFERROR(ROUNDDOWN(Q69*VLOOKUP(N69,【参考】数式用!$V$2:$AA$59,MATCH(P69,【参考】数式用!$X$4:$AA$4)+2,FALSE)*0.5, 0), "")</f>
        <v/>
      </c>
      <c r="T69" s="24"/>
      <c r="U69" s="888"/>
      <c r="V69" s="888"/>
      <c r="W69" s="380"/>
      <c r="X69" s="25"/>
      <c r="Y69" s="335"/>
      <c r="Z69" s="334">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49">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49" t="str">
        <f t="shared" si="6"/>
        <v/>
      </c>
      <c r="AP69" s="477" t="str">
        <f>IF(AO69="","",ROUNDDOWN(Y69*VLOOKUP(N69,【参考】数式用!$V$50:$Y$88,MATCH('別紙様式3-2（処遇改善加算　個票）'!X69,【参考】数式用!$X$49:$Y$49,0)+2,FALSE),0))</f>
        <v/>
      </c>
      <c r="AQ69" s="40"/>
      <c r="AR69" s="40"/>
      <c r="AS69" s="40"/>
      <c r="AT69" s="40"/>
    </row>
    <row r="70" spans="1:46" customFormat="1" ht="40.15" customHeight="1">
      <c r="A70" s="56">
        <v>56</v>
      </c>
      <c r="B70" s="889" t="str">
        <f>IF(基本情報入力シート!C95="","",基本情報入力シート!C95)</f>
        <v/>
      </c>
      <c r="C70" s="890"/>
      <c r="D70" s="890"/>
      <c r="E70" s="890"/>
      <c r="F70" s="890"/>
      <c r="G70" s="890"/>
      <c r="H70" s="890"/>
      <c r="I70" s="891"/>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1"/>
      <c r="P70" s="411"/>
      <c r="Q70" s="334"/>
      <c r="R70" s="405">
        <f t="shared" si="3"/>
        <v>0</v>
      </c>
      <c r="S70" s="57" t="str">
        <f>IFERROR(ROUNDDOWN(Q70*VLOOKUP(N70,【参考】数式用!$V$2:$AA$59,MATCH(P70,【参考】数式用!$X$4:$AA$4)+2,FALSE)*0.5, 0), "")</f>
        <v/>
      </c>
      <c r="T70" s="24"/>
      <c r="U70" s="888"/>
      <c r="V70" s="888"/>
      <c r="W70" s="380"/>
      <c r="X70" s="25"/>
      <c r="Y70" s="335"/>
      <c r="Z70" s="334">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49">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49" t="str">
        <f t="shared" si="6"/>
        <v/>
      </c>
      <c r="AP70" s="477" t="str">
        <f>IF(AO70="","",ROUNDDOWN(Y70*VLOOKUP(N70,【参考】数式用!$V$50:$Y$88,MATCH('別紙様式3-2（処遇改善加算　個票）'!X70,【参考】数式用!$X$49:$Y$49,0)+2,FALSE),0))</f>
        <v/>
      </c>
      <c r="AQ70" s="40"/>
      <c r="AR70" s="40"/>
      <c r="AS70" s="40"/>
      <c r="AT70" s="40"/>
    </row>
    <row r="71" spans="1:46" customFormat="1" ht="40.15" customHeight="1">
      <c r="A71" s="56">
        <v>57</v>
      </c>
      <c r="B71" s="889" t="str">
        <f>IF(基本情報入力シート!C96="","",基本情報入力シート!C96)</f>
        <v/>
      </c>
      <c r="C71" s="890"/>
      <c r="D71" s="890"/>
      <c r="E71" s="890"/>
      <c r="F71" s="890"/>
      <c r="G71" s="890"/>
      <c r="H71" s="890"/>
      <c r="I71" s="891"/>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1"/>
      <c r="P71" s="411"/>
      <c r="Q71" s="334"/>
      <c r="R71" s="405">
        <f t="shared" si="3"/>
        <v>0</v>
      </c>
      <c r="S71" s="57" t="str">
        <f>IFERROR(ROUNDDOWN(Q71*VLOOKUP(N71,【参考】数式用!$V$2:$AA$59,MATCH(P71,【参考】数式用!$X$4:$AA$4)+2,FALSE)*0.5, 0), "")</f>
        <v/>
      </c>
      <c r="T71" s="24"/>
      <c r="U71" s="888"/>
      <c r="V71" s="888"/>
      <c r="W71" s="380"/>
      <c r="X71" s="25"/>
      <c r="Y71" s="335"/>
      <c r="Z71" s="334">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49">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49" t="str">
        <f t="shared" si="6"/>
        <v/>
      </c>
      <c r="AP71" s="477" t="str">
        <f>IF(AO71="","",ROUNDDOWN(Y71*VLOOKUP(N71,【参考】数式用!$V$50:$Y$88,MATCH('別紙様式3-2（処遇改善加算　個票）'!X71,【参考】数式用!$X$49:$Y$49,0)+2,FALSE),0))</f>
        <v/>
      </c>
      <c r="AQ71" s="40"/>
      <c r="AR71" s="40"/>
      <c r="AS71" s="40"/>
      <c r="AT71" s="40"/>
    </row>
    <row r="72" spans="1:46" customFormat="1" ht="40.15" customHeight="1">
      <c r="A72" s="56">
        <v>58</v>
      </c>
      <c r="B72" s="889" t="str">
        <f>IF(基本情報入力シート!C97="","",基本情報入力シート!C97)</f>
        <v/>
      </c>
      <c r="C72" s="890"/>
      <c r="D72" s="890"/>
      <c r="E72" s="890"/>
      <c r="F72" s="890"/>
      <c r="G72" s="890"/>
      <c r="H72" s="890"/>
      <c r="I72" s="891"/>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1"/>
      <c r="P72" s="411"/>
      <c r="Q72" s="334"/>
      <c r="R72" s="405">
        <f t="shared" si="3"/>
        <v>0</v>
      </c>
      <c r="S72" s="57" t="str">
        <f>IFERROR(ROUNDDOWN(Q72*VLOOKUP(N72,【参考】数式用!$V$2:$AA$59,MATCH(P72,【参考】数式用!$X$4:$AA$4)+2,FALSE)*0.5, 0), "")</f>
        <v/>
      </c>
      <c r="T72" s="24"/>
      <c r="U72" s="888"/>
      <c r="V72" s="888"/>
      <c r="W72" s="380"/>
      <c r="X72" s="25"/>
      <c r="Y72" s="335"/>
      <c r="Z72" s="334">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49">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49" t="str">
        <f t="shared" si="6"/>
        <v/>
      </c>
      <c r="AP72" s="477" t="str">
        <f>IF(AO72="","",ROUNDDOWN(Y72*VLOOKUP(N72,【参考】数式用!$V$50:$Y$88,MATCH('別紙様式3-2（処遇改善加算　個票）'!X72,【参考】数式用!$X$49:$Y$49,0)+2,FALSE),0))</f>
        <v/>
      </c>
      <c r="AQ72" s="40"/>
      <c r="AR72" s="40"/>
      <c r="AS72" s="40"/>
      <c r="AT72" s="40"/>
    </row>
    <row r="73" spans="1:46" customFormat="1" ht="40.15" customHeight="1">
      <c r="A73" s="56">
        <v>59</v>
      </c>
      <c r="B73" s="889" t="str">
        <f>IF(基本情報入力シート!C98="","",基本情報入力シート!C98)</f>
        <v/>
      </c>
      <c r="C73" s="890"/>
      <c r="D73" s="890"/>
      <c r="E73" s="890"/>
      <c r="F73" s="890"/>
      <c r="G73" s="890"/>
      <c r="H73" s="890"/>
      <c r="I73" s="891"/>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1"/>
      <c r="P73" s="411"/>
      <c r="Q73" s="334"/>
      <c r="R73" s="405">
        <f t="shared" si="3"/>
        <v>0</v>
      </c>
      <c r="S73" s="57" t="str">
        <f>IFERROR(ROUNDDOWN(Q73*VLOOKUP(N73,【参考】数式用!$V$2:$AA$59,MATCH(P73,【参考】数式用!$X$4:$AA$4)+2,FALSE)*0.5, 0), "")</f>
        <v/>
      </c>
      <c r="T73" s="24"/>
      <c r="U73" s="888"/>
      <c r="V73" s="888"/>
      <c r="W73" s="380"/>
      <c r="X73" s="25"/>
      <c r="Y73" s="335"/>
      <c r="Z73" s="334">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49">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49" t="str">
        <f t="shared" si="6"/>
        <v/>
      </c>
      <c r="AP73" s="477" t="str">
        <f>IF(AO73="","",ROUNDDOWN(Y73*VLOOKUP(N73,【参考】数式用!$V$50:$Y$88,MATCH('別紙様式3-2（処遇改善加算　個票）'!X73,【参考】数式用!$X$49:$Y$49,0)+2,FALSE),0))</f>
        <v/>
      </c>
      <c r="AQ73" s="40"/>
      <c r="AR73" s="40"/>
      <c r="AS73" s="40"/>
      <c r="AT73" s="40"/>
    </row>
    <row r="74" spans="1:46" customFormat="1" ht="40.15" customHeight="1">
      <c r="A74" s="56">
        <v>60</v>
      </c>
      <c r="B74" s="889" t="str">
        <f>IF(基本情報入力シート!C99="","",基本情報入力シート!C99)</f>
        <v/>
      </c>
      <c r="C74" s="890"/>
      <c r="D74" s="890"/>
      <c r="E74" s="890"/>
      <c r="F74" s="890"/>
      <c r="G74" s="890"/>
      <c r="H74" s="890"/>
      <c r="I74" s="891"/>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1"/>
      <c r="P74" s="411"/>
      <c r="Q74" s="334"/>
      <c r="R74" s="405">
        <f t="shared" si="3"/>
        <v>0</v>
      </c>
      <c r="S74" s="57" t="str">
        <f>IFERROR(ROUNDDOWN(Q74*VLOOKUP(N74,【参考】数式用!$V$2:$AA$59,MATCH(P74,【参考】数式用!$X$4:$AA$4)+2,FALSE)*0.5, 0), "")</f>
        <v/>
      </c>
      <c r="T74" s="24"/>
      <c r="U74" s="888"/>
      <c r="V74" s="888"/>
      <c r="W74" s="380"/>
      <c r="X74" s="25"/>
      <c r="Y74" s="335"/>
      <c r="Z74" s="334">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49">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49" t="str">
        <f t="shared" si="6"/>
        <v/>
      </c>
      <c r="AP74" s="477" t="str">
        <f>IF(AO74="","",ROUNDDOWN(Y74*VLOOKUP(N74,【参考】数式用!$V$50:$Y$88,MATCH('別紙様式3-2（処遇改善加算　個票）'!X74,【参考】数式用!$X$49:$Y$49,0)+2,FALSE),0))</f>
        <v/>
      </c>
      <c r="AQ74" s="40"/>
      <c r="AR74" s="40"/>
      <c r="AS74" s="40"/>
      <c r="AT74" s="40"/>
    </row>
    <row r="75" spans="1:46" customFormat="1" ht="40.15" customHeight="1">
      <c r="A75" s="56">
        <v>61</v>
      </c>
      <c r="B75" s="889" t="str">
        <f>IF(基本情報入力シート!C100="","",基本情報入力シート!C100)</f>
        <v/>
      </c>
      <c r="C75" s="890"/>
      <c r="D75" s="890"/>
      <c r="E75" s="890"/>
      <c r="F75" s="890"/>
      <c r="G75" s="890"/>
      <c r="H75" s="890"/>
      <c r="I75" s="891"/>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1"/>
      <c r="P75" s="411"/>
      <c r="Q75" s="334"/>
      <c r="R75" s="405">
        <f t="shared" si="3"/>
        <v>0</v>
      </c>
      <c r="S75" s="57" t="str">
        <f>IFERROR(ROUNDDOWN(Q75*VLOOKUP(N75,【参考】数式用!$V$2:$AA$59,MATCH(P75,【参考】数式用!$X$4:$AA$4)+2,FALSE)*0.5, 0), "")</f>
        <v/>
      </c>
      <c r="T75" s="24"/>
      <c r="U75" s="888"/>
      <c r="V75" s="888"/>
      <c r="W75" s="380"/>
      <c r="X75" s="25"/>
      <c r="Y75" s="335"/>
      <c r="Z75" s="334">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49">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49" t="str">
        <f t="shared" si="6"/>
        <v/>
      </c>
      <c r="AP75" s="477" t="str">
        <f>IF(AO75="","",ROUNDDOWN(Y75*VLOOKUP(N75,【参考】数式用!$V$50:$Y$88,MATCH('別紙様式3-2（処遇改善加算　個票）'!X75,【参考】数式用!$X$49:$Y$49,0)+2,FALSE),0))</f>
        <v/>
      </c>
      <c r="AQ75" s="40"/>
      <c r="AR75" s="40"/>
      <c r="AS75" s="40"/>
      <c r="AT75" s="40"/>
    </row>
    <row r="76" spans="1:46" customFormat="1" ht="40.15" customHeight="1">
      <c r="A76" s="56">
        <v>62</v>
      </c>
      <c r="B76" s="889" t="str">
        <f>IF(基本情報入力シート!C101="","",基本情報入力シート!C101)</f>
        <v/>
      </c>
      <c r="C76" s="890"/>
      <c r="D76" s="890"/>
      <c r="E76" s="890"/>
      <c r="F76" s="890"/>
      <c r="G76" s="890"/>
      <c r="H76" s="890"/>
      <c r="I76" s="891"/>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1"/>
      <c r="P76" s="411"/>
      <c r="Q76" s="334"/>
      <c r="R76" s="405">
        <f t="shared" si="3"/>
        <v>0</v>
      </c>
      <c r="S76" s="57" t="str">
        <f>IFERROR(ROUNDDOWN(Q76*VLOOKUP(N76,【参考】数式用!$V$2:$AA$59,MATCH(P76,【参考】数式用!$X$4:$AA$4)+2,FALSE)*0.5, 0), "")</f>
        <v/>
      </c>
      <c r="T76" s="24"/>
      <c r="U76" s="888"/>
      <c r="V76" s="888"/>
      <c r="W76" s="380"/>
      <c r="X76" s="25"/>
      <c r="Y76" s="335"/>
      <c r="Z76" s="334">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49">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49" t="str">
        <f t="shared" si="6"/>
        <v/>
      </c>
      <c r="AP76" s="477" t="str">
        <f>IF(AO76="","",ROUNDDOWN(Y76*VLOOKUP(N76,【参考】数式用!$V$50:$Y$88,MATCH('別紙様式3-2（処遇改善加算　個票）'!X76,【参考】数式用!$X$49:$Y$49,0)+2,FALSE),0))</f>
        <v/>
      </c>
      <c r="AQ76" s="40"/>
      <c r="AR76" s="40"/>
      <c r="AS76" s="40"/>
      <c r="AT76" s="40"/>
    </row>
    <row r="77" spans="1:46" customFormat="1" ht="40.15" customHeight="1">
      <c r="A77" s="56">
        <v>63</v>
      </c>
      <c r="B77" s="889" t="str">
        <f>IF(基本情報入力シート!C102="","",基本情報入力シート!C102)</f>
        <v/>
      </c>
      <c r="C77" s="890"/>
      <c r="D77" s="890"/>
      <c r="E77" s="890"/>
      <c r="F77" s="890"/>
      <c r="G77" s="890"/>
      <c r="H77" s="890"/>
      <c r="I77" s="891"/>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1"/>
      <c r="P77" s="411"/>
      <c r="Q77" s="334"/>
      <c r="R77" s="405">
        <f t="shared" si="3"/>
        <v>0</v>
      </c>
      <c r="S77" s="57" t="str">
        <f>IFERROR(ROUNDDOWN(Q77*VLOOKUP(N77,【参考】数式用!$V$2:$AA$59,MATCH(P77,【参考】数式用!$X$4:$AA$4)+2,FALSE)*0.5, 0), "")</f>
        <v/>
      </c>
      <c r="T77" s="24"/>
      <c r="U77" s="888"/>
      <c r="V77" s="888"/>
      <c r="W77" s="380"/>
      <c r="X77" s="25"/>
      <c r="Y77" s="335"/>
      <c r="Z77" s="334">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49">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49" t="str">
        <f t="shared" si="6"/>
        <v/>
      </c>
      <c r="AP77" s="477" t="str">
        <f>IF(AO77="","",ROUNDDOWN(Y77*VLOOKUP(N77,【参考】数式用!$V$50:$Y$88,MATCH('別紙様式3-2（処遇改善加算　個票）'!X77,【参考】数式用!$X$49:$Y$49,0)+2,FALSE),0))</f>
        <v/>
      </c>
      <c r="AQ77" s="40"/>
      <c r="AR77" s="40"/>
      <c r="AS77" s="40"/>
      <c r="AT77" s="40"/>
    </row>
    <row r="78" spans="1:46" customFormat="1" ht="40.15" customHeight="1">
      <c r="A78" s="56">
        <v>64</v>
      </c>
      <c r="B78" s="889" t="str">
        <f>IF(基本情報入力シート!C103="","",基本情報入力シート!C103)</f>
        <v/>
      </c>
      <c r="C78" s="890"/>
      <c r="D78" s="890"/>
      <c r="E78" s="890"/>
      <c r="F78" s="890"/>
      <c r="G78" s="890"/>
      <c r="H78" s="890"/>
      <c r="I78" s="891"/>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1"/>
      <c r="P78" s="411"/>
      <c r="Q78" s="334"/>
      <c r="R78" s="405">
        <f t="shared" si="3"/>
        <v>0</v>
      </c>
      <c r="S78" s="57" t="str">
        <f>IFERROR(ROUNDDOWN(Q78*VLOOKUP(N78,【参考】数式用!$V$2:$AA$59,MATCH(P78,【参考】数式用!$X$4:$AA$4)+2,FALSE)*0.5, 0), "")</f>
        <v/>
      </c>
      <c r="T78" s="24"/>
      <c r="U78" s="888"/>
      <c r="V78" s="888"/>
      <c r="W78" s="380"/>
      <c r="X78" s="25"/>
      <c r="Y78" s="335"/>
      <c r="Z78" s="334">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49">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49" t="str">
        <f t="shared" si="6"/>
        <v/>
      </c>
      <c r="AP78" s="477" t="str">
        <f>IF(AO78="","",ROUNDDOWN(Y78*VLOOKUP(N78,【参考】数式用!$V$50:$Y$88,MATCH('別紙様式3-2（処遇改善加算　個票）'!X78,【参考】数式用!$X$49:$Y$49,0)+2,FALSE),0))</f>
        <v/>
      </c>
      <c r="AQ78" s="40"/>
      <c r="AR78" s="40"/>
      <c r="AS78" s="40"/>
      <c r="AT78" s="40"/>
    </row>
    <row r="79" spans="1:46" customFormat="1" ht="40.15" customHeight="1">
      <c r="A79" s="56">
        <v>65</v>
      </c>
      <c r="B79" s="889" t="str">
        <f>IF(基本情報入力シート!C104="","",基本情報入力シート!C104)</f>
        <v/>
      </c>
      <c r="C79" s="890"/>
      <c r="D79" s="890"/>
      <c r="E79" s="890"/>
      <c r="F79" s="890"/>
      <c r="G79" s="890"/>
      <c r="H79" s="890"/>
      <c r="I79" s="891"/>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1"/>
      <c r="P79" s="411"/>
      <c r="Q79" s="334"/>
      <c r="R79" s="405">
        <f t="shared" si="3"/>
        <v>0</v>
      </c>
      <c r="S79" s="57" t="str">
        <f>IFERROR(ROUNDDOWN(Q79*VLOOKUP(N79,【参考】数式用!$V$2:$AA$59,MATCH(P79,【参考】数式用!$X$4:$AA$4)+2,FALSE)*0.5, 0), "")</f>
        <v/>
      </c>
      <c r="T79" s="24"/>
      <c r="U79" s="888"/>
      <c r="V79" s="888"/>
      <c r="W79" s="380"/>
      <c r="X79" s="25"/>
      <c r="Y79" s="335"/>
      <c r="Z79" s="334">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49">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49" t="str">
        <f t="shared" si="6"/>
        <v/>
      </c>
      <c r="AP79" s="477" t="str">
        <f>IF(AO79="","",ROUNDDOWN(Y79*VLOOKUP(N79,【参考】数式用!$V$50:$Y$88,MATCH('別紙様式3-2（処遇改善加算　個票）'!X79,【参考】数式用!$X$49:$Y$49,0)+2,FALSE),0))</f>
        <v/>
      </c>
      <c r="AQ79" s="40"/>
      <c r="AR79" s="40"/>
      <c r="AS79" s="40"/>
      <c r="AT79" s="40"/>
    </row>
    <row r="80" spans="1:46" customFormat="1" ht="40.15" customHeight="1">
      <c r="A80" s="56">
        <v>66</v>
      </c>
      <c r="B80" s="889" t="str">
        <f>IF(基本情報入力シート!C105="","",基本情報入力シート!C105)</f>
        <v/>
      </c>
      <c r="C80" s="890"/>
      <c r="D80" s="890"/>
      <c r="E80" s="890"/>
      <c r="F80" s="890"/>
      <c r="G80" s="890"/>
      <c r="H80" s="890"/>
      <c r="I80" s="891"/>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1"/>
      <c r="P80" s="411"/>
      <c r="Q80" s="334"/>
      <c r="R80" s="405">
        <f t="shared" ref="R80:R114" si="12">IF(AM80&lt;0,"",AM80)</f>
        <v>0</v>
      </c>
      <c r="S80" s="57" t="str">
        <f>IFERROR(ROUNDDOWN(Q80*VLOOKUP(N80,【参考】数式用!$V$2:$AA$59,MATCH(P80,【参考】数式用!$X$4:$AA$4)+2,FALSE)*0.5, 0), "")</f>
        <v/>
      </c>
      <c r="T80" s="24"/>
      <c r="U80" s="888"/>
      <c r="V80" s="888"/>
      <c r="W80" s="380"/>
      <c r="X80" s="25"/>
      <c r="Y80" s="335"/>
      <c r="Z80" s="334">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49">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49" t="str">
        <f t="shared" ref="AO80:AO114" si="16">IF(OR(X80="処遇改善加算Ⅰロ",X80="処遇改善加算Ⅱロ"),"対象","")</f>
        <v/>
      </c>
      <c r="AP80" s="477" t="str">
        <f>IF(AO80="","",ROUNDDOWN(Y80*VLOOKUP(N80,【参考】数式用!$V$50:$Y$88,MATCH('別紙様式3-2（処遇改善加算　個票）'!X80,【参考】数式用!$X$49:$Y$49,0)+2,FALSE),0))</f>
        <v/>
      </c>
      <c r="AQ80" s="40"/>
      <c r="AR80" s="40"/>
      <c r="AS80" s="40"/>
      <c r="AT80" s="40"/>
    </row>
    <row r="81" spans="1:46" customFormat="1" ht="40.15" customHeight="1">
      <c r="A81" s="56">
        <v>67</v>
      </c>
      <c r="B81" s="889" t="str">
        <f>IF(基本情報入力シート!C106="","",基本情報入力シート!C106)</f>
        <v/>
      </c>
      <c r="C81" s="890"/>
      <c r="D81" s="890"/>
      <c r="E81" s="890"/>
      <c r="F81" s="890"/>
      <c r="G81" s="890"/>
      <c r="H81" s="890"/>
      <c r="I81" s="891"/>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1"/>
      <c r="P81" s="411"/>
      <c r="Q81" s="334"/>
      <c r="R81" s="405">
        <f t="shared" si="12"/>
        <v>0</v>
      </c>
      <c r="S81" s="57" t="str">
        <f>IFERROR(ROUNDDOWN(Q81*VLOOKUP(N81,【参考】数式用!$V$2:$AA$59,MATCH(P81,【参考】数式用!$X$4:$AA$4)+2,FALSE)*0.5, 0), "")</f>
        <v/>
      </c>
      <c r="T81" s="24"/>
      <c r="U81" s="888"/>
      <c r="V81" s="888"/>
      <c r="W81" s="380"/>
      <c r="X81" s="25"/>
      <c r="Y81" s="335"/>
      <c r="Z81" s="334">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49">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49" t="str">
        <f t="shared" si="16"/>
        <v/>
      </c>
      <c r="AP81" s="477" t="str">
        <f>IF(AO81="","",ROUNDDOWN(Y81*VLOOKUP(N81,【参考】数式用!$V$50:$Y$88,MATCH('別紙様式3-2（処遇改善加算　個票）'!X81,【参考】数式用!$X$49:$Y$49,0)+2,FALSE),0))</f>
        <v/>
      </c>
      <c r="AQ81" s="40"/>
      <c r="AR81" s="40"/>
      <c r="AS81" s="40"/>
      <c r="AT81" s="40"/>
    </row>
    <row r="82" spans="1:46" customFormat="1" ht="40.15" customHeight="1">
      <c r="A82" s="56">
        <v>68</v>
      </c>
      <c r="B82" s="889" t="str">
        <f>IF(基本情報入力シート!C107="","",基本情報入力シート!C107)</f>
        <v/>
      </c>
      <c r="C82" s="890"/>
      <c r="D82" s="890"/>
      <c r="E82" s="890"/>
      <c r="F82" s="890"/>
      <c r="G82" s="890"/>
      <c r="H82" s="890"/>
      <c r="I82" s="891"/>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1"/>
      <c r="P82" s="411"/>
      <c r="Q82" s="334"/>
      <c r="R82" s="405">
        <f t="shared" si="12"/>
        <v>0</v>
      </c>
      <c r="S82" s="57" t="str">
        <f>IFERROR(ROUNDDOWN(Q82*VLOOKUP(N82,【参考】数式用!$V$2:$AA$59,MATCH(P82,【参考】数式用!$X$4:$AA$4)+2,FALSE)*0.5, 0), "")</f>
        <v/>
      </c>
      <c r="T82" s="24"/>
      <c r="U82" s="888"/>
      <c r="V82" s="888"/>
      <c r="W82" s="380"/>
      <c r="X82" s="25"/>
      <c r="Y82" s="335"/>
      <c r="Z82" s="334">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49">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49" t="str">
        <f t="shared" si="16"/>
        <v/>
      </c>
      <c r="AP82" s="477" t="str">
        <f>IF(AO82="","",ROUNDDOWN(Y82*VLOOKUP(N82,【参考】数式用!$V$50:$Y$88,MATCH('別紙様式3-2（処遇改善加算　個票）'!X82,【参考】数式用!$X$49:$Y$49,0)+2,FALSE),0))</f>
        <v/>
      </c>
      <c r="AQ82" s="40"/>
      <c r="AR82" s="40"/>
      <c r="AS82" s="40"/>
      <c r="AT82" s="40"/>
    </row>
    <row r="83" spans="1:46" customFormat="1" ht="40.15" customHeight="1">
      <c r="A83" s="56">
        <v>69</v>
      </c>
      <c r="B83" s="889" t="str">
        <f>IF(基本情報入力シート!C108="","",基本情報入力シート!C108)</f>
        <v/>
      </c>
      <c r="C83" s="890"/>
      <c r="D83" s="890"/>
      <c r="E83" s="890"/>
      <c r="F83" s="890"/>
      <c r="G83" s="890"/>
      <c r="H83" s="890"/>
      <c r="I83" s="891"/>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1"/>
      <c r="P83" s="411"/>
      <c r="Q83" s="334"/>
      <c r="R83" s="405">
        <f t="shared" si="12"/>
        <v>0</v>
      </c>
      <c r="S83" s="57" t="str">
        <f>IFERROR(ROUNDDOWN(Q83*VLOOKUP(N83,【参考】数式用!$V$2:$AA$59,MATCH(P83,【参考】数式用!$X$4:$AA$4)+2,FALSE)*0.5, 0), "")</f>
        <v/>
      </c>
      <c r="T83" s="24"/>
      <c r="U83" s="888"/>
      <c r="V83" s="888"/>
      <c r="W83" s="380"/>
      <c r="X83" s="25"/>
      <c r="Y83" s="335"/>
      <c r="Z83" s="334">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49">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49" t="str">
        <f t="shared" si="16"/>
        <v/>
      </c>
      <c r="AP83" s="477" t="str">
        <f>IF(AO83="","",ROUNDDOWN(Y83*VLOOKUP(N83,【参考】数式用!$V$50:$Y$88,MATCH('別紙様式3-2（処遇改善加算　個票）'!X83,【参考】数式用!$X$49:$Y$49,0)+2,FALSE),0))</f>
        <v/>
      </c>
      <c r="AQ83" s="40"/>
      <c r="AR83" s="40"/>
      <c r="AS83" s="40"/>
      <c r="AT83" s="40"/>
    </row>
    <row r="84" spans="1:46" customFormat="1" ht="40.15" customHeight="1">
      <c r="A84" s="56">
        <v>70</v>
      </c>
      <c r="B84" s="889" t="str">
        <f>IF(基本情報入力シート!C109="","",基本情報入力シート!C109)</f>
        <v/>
      </c>
      <c r="C84" s="890"/>
      <c r="D84" s="890"/>
      <c r="E84" s="890"/>
      <c r="F84" s="890"/>
      <c r="G84" s="890"/>
      <c r="H84" s="890"/>
      <c r="I84" s="891"/>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1"/>
      <c r="P84" s="411"/>
      <c r="Q84" s="334"/>
      <c r="R84" s="405">
        <f t="shared" si="12"/>
        <v>0</v>
      </c>
      <c r="S84" s="57" t="str">
        <f>IFERROR(ROUNDDOWN(Q84*VLOOKUP(N84,【参考】数式用!$V$2:$AA$59,MATCH(P84,【参考】数式用!$X$4:$AA$4)+2,FALSE)*0.5, 0), "")</f>
        <v/>
      </c>
      <c r="T84" s="24"/>
      <c r="U84" s="888"/>
      <c r="V84" s="888"/>
      <c r="W84" s="380"/>
      <c r="X84" s="25"/>
      <c r="Y84" s="335"/>
      <c r="Z84" s="334">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49">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49" t="str">
        <f t="shared" si="16"/>
        <v/>
      </c>
      <c r="AP84" s="477" t="str">
        <f>IF(AO84="","",ROUNDDOWN(Y84*VLOOKUP(N84,【参考】数式用!$V$50:$Y$88,MATCH('別紙様式3-2（処遇改善加算　個票）'!X84,【参考】数式用!$X$49:$Y$49,0)+2,FALSE),0))</f>
        <v/>
      </c>
      <c r="AQ84" s="40"/>
      <c r="AR84" s="40"/>
      <c r="AS84" s="40"/>
      <c r="AT84" s="40"/>
    </row>
    <row r="85" spans="1:46" customFormat="1" ht="40.15" customHeight="1">
      <c r="A85" s="56">
        <v>71</v>
      </c>
      <c r="B85" s="889" t="str">
        <f>IF(基本情報入力シート!C110="","",基本情報入力シート!C110)</f>
        <v/>
      </c>
      <c r="C85" s="890"/>
      <c r="D85" s="890"/>
      <c r="E85" s="890"/>
      <c r="F85" s="890"/>
      <c r="G85" s="890"/>
      <c r="H85" s="890"/>
      <c r="I85" s="891"/>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1"/>
      <c r="P85" s="411"/>
      <c r="Q85" s="334"/>
      <c r="R85" s="405">
        <f t="shared" si="12"/>
        <v>0</v>
      </c>
      <c r="S85" s="57" t="str">
        <f>IFERROR(ROUNDDOWN(Q85*VLOOKUP(N85,【参考】数式用!$V$2:$AA$59,MATCH(P85,【参考】数式用!$X$4:$AA$4)+2,FALSE)*0.5, 0), "")</f>
        <v/>
      </c>
      <c r="T85" s="24"/>
      <c r="U85" s="888"/>
      <c r="V85" s="888"/>
      <c r="W85" s="380"/>
      <c r="X85" s="25"/>
      <c r="Y85" s="335"/>
      <c r="Z85" s="334">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49">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49" t="str">
        <f t="shared" si="16"/>
        <v/>
      </c>
      <c r="AP85" s="477" t="str">
        <f>IF(AO85="","",ROUNDDOWN(Y85*VLOOKUP(N85,【参考】数式用!$V$50:$Y$88,MATCH('別紙様式3-2（処遇改善加算　個票）'!X85,【参考】数式用!$X$49:$Y$49,0)+2,FALSE),0))</f>
        <v/>
      </c>
      <c r="AQ85" s="40"/>
      <c r="AR85" s="40"/>
      <c r="AS85" s="40"/>
      <c r="AT85" s="40"/>
    </row>
    <row r="86" spans="1:46" customFormat="1" ht="40.15" customHeight="1">
      <c r="A86" s="56">
        <v>72</v>
      </c>
      <c r="B86" s="889" t="str">
        <f>IF(基本情報入力シート!C111="","",基本情報入力シート!C111)</f>
        <v/>
      </c>
      <c r="C86" s="890"/>
      <c r="D86" s="890"/>
      <c r="E86" s="890"/>
      <c r="F86" s="890"/>
      <c r="G86" s="890"/>
      <c r="H86" s="890"/>
      <c r="I86" s="891"/>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1"/>
      <c r="P86" s="411"/>
      <c r="Q86" s="334"/>
      <c r="R86" s="405">
        <f t="shared" si="12"/>
        <v>0</v>
      </c>
      <c r="S86" s="57" t="str">
        <f>IFERROR(ROUNDDOWN(Q86*VLOOKUP(N86,【参考】数式用!$V$2:$AA$59,MATCH(P86,【参考】数式用!$X$4:$AA$4)+2,FALSE)*0.5, 0), "")</f>
        <v/>
      </c>
      <c r="T86" s="24"/>
      <c r="U86" s="888"/>
      <c r="V86" s="888"/>
      <c r="W86" s="380"/>
      <c r="X86" s="25"/>
      <c r="Y86" s="335"/>
      <c r="Z86" s="334">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49">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49" t="str">
        <f t="shared" si="16"/>
        <v/>
      </c>
      <c r="AP86" s="477" t="str">
        <f>IF(AO86="","",ROUNDDOWN(Y86*VLOOKUP(N86,【参考】数式用!$V$50:$Y$88,MATCH('別紙様式3-2（処遇改善加算　個票）'!X86,【参考】数式用!$X$49:$Y$49,0)+2,FALSE),0))</f>
        <v/>
      </c>
      <c r="AQ86" s="40"/>
      <c r="AR86" s="40"/>
      <c r="AS86" s="40"/>
      <c r="AT86" s="40"/>
    </row>
    <row r="87" spans="1:46" customFormat="1" ht="40.15" customHeight="1">
      <c r="A87" s="56">
        <v>73</v>
      </c>
      <c r="B87" s="889" t="str">
        <f>IF(基本情報入力シート!C112="","",基本情報入力シート!C112)</f>
        <v/>
      </c>
      <c r="C87" s="890"/>
      <c r="D87" s="890"/>
      <c r="E87" s="890"/>
      <c r="F87" s="890"/>
      <c r="G87" s="890"/>
      <c r="H87" s="890"/>
      <c r="I87" s="891"/>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1"/>
      <c r="P87" s="411"/>
      <c r="Q87" s="334"/>
      <c r="R87" s="405">
        <f t="shared" si="12"/>
        <v>0</v>
      </c>
      <c r="S87" s="57" t="str">
        <f>IFERROR(ROUNDDOWN(Q87*VLOOKUP(N87,【参考】数式用!$V$2:$AA$59,MATCH(P87,【参考】数式用!$X$4:$AA$4)+2,FALSE)*0.5, 0), "")</f>
        <v/>
      </c>
      <c r="T87" s="24"/>
      <c r="U87" s="888"/>
      <c r="V87" s="888"/>
      <c r="W87" s="380"/>
      <c r="X87" s="25"/>
      <c r="Y87" s="335"/>
      <c r="Z87" s="334">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49">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49" t="str">
        <f t="shared" si="16"/>
        <v/>
      </c>
      <c r="AP87" s="477" t="str">
        <f>IF(AO87="","",ROUNDDOWN(Y87*VLOOKUP(N87,【参考】数式用!$V$50:$Y$88,MATCH('別紙様式3-2（処遇改善加算　個票）'!X87,【参考】数式用!$X$49:$Y$49,0)+2,FALSE),0))</f>
        <v/>
      </c>
      <c r="AQ87" s="40"/>
      <c r="AR87" s="40"/>
      <c r="AS87" s="40"/>
      <c r="AT87" s="40"/>
    </row>
    <row r="88" spans="1:46" customFormat="1" ht="40.15" customHeight="1">
      <c r="A88" s="56">
        <v>74</v>
      </c>
      <c r="B88" s="889" t="str">
        <f>IF(基本情報入力シート!C113="","",基本情報入力シート!C113)</f>
        <v/>
      </c>
      <c r="C88" s="890"/>
      <c r="D88" s="890"/>
      <c r="E88" s="890"/>
      <c r="F88" s="890"/>
      <c r="G88" s="890"/>
      <c r="H88" s="890"/>
      <c r="I88" s="891"/>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1"/>
      <c r="P88" s="411"/>
      <c r="Q88" s="334"/>
      <c r="R88" s="405">
        <f t="shared" si="12"/>
        <v>0</v>
      </c>
      <c r="S88" s="57" t="str">
        <f>IFERROR(ROUNDDOWN(Q88*VLOOKUP(N88,【参考】数式用!$V$2:$AA$59,MATCH(P88,【参考】数式用!$X$4:$AA$4)+2,FALSE)*0.5, 0), "")</f>
        <v/>
      </c>
      <c r="T88" s="24"/>
      <c r="U88" s="888"/>
      <c r="V88" s="888"/>
      <c r="W88" s="380"/>
      <c r="X88" s="25"/>
      <c r="Y88" s="335"/>
      <c r="Z88" s="334">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49">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49" t="str">
        <f t="shared" si="16"/>
        <v/>
      </c>
      <c r="AP88" s="477" t="str">
        <f>IF(AO88="","",ROUNDDOWN(Y88*VLOOKUP(N88,【参考】数式用!$V$50:$Y$88,MATCH('別紙様式3-2（処遇改善加算　個票）'!X88,【参考】数式用!$X$49:$Y$49,0)+2,FALSE),0))</f>
        <v/>
      </c>
      <c r="AQ88" s="40"/>
      <c r="AR88" s="40"/>
      <c r="AS88" s="40"/>
      <c r="AT88" s="40"/>
    </row>
    <row r="89" spans="1:46" customFormat="1" ht="40.15" customHeight="1">
      <c r="A89" s="56">
        <v>75</v>
      </c>
      <c r="B89" s="889" t="str">
        <f>IF(基本情報入力シート!C114="","",基本情報入力シート!C114)</f>
        <v/>
      </c>
      <c r="C89" s="890"/>
      <c r="D89" s="890"/>
      <c r="E89" s="890"/>
      <c r="F89" s="890"/>
      <c r="G89" s="890"/>
      <c r="H89" s="890"/>
      <c r="I89" s="891"/>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1"/>
      <c r="P89" s="411"/>
      <c r="Q89" s="334"/>
      <c r="R89" s="405">
        <f t="shared" si="12"/>
        <v>0</v>
      </c>
      <c r="S89" s="57" t="str">
        <f>IFERROR(ROUNDDOWN(Q89*VLOOKUP(N89,【参考】数式用!$V$2:$AA$59,MATCH(P89,【参考】数式用!$X$4:$AA$4)+2,FALSE)*0.5, 0), "")</f>
        <v/>
      </c>
      <c r="T89" s="24"/>
      <c r="U89" s="888"/>
      <c r="V89" s="888"/>
      <c r="W89" s="380"/>
      <c r="X89" s="25"/>
      <c r="Y89" s="335"/>
      <c r="Z89" s="334">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49">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49" t="str">
        <f t="shared" si="16"/>
        <v/>
      </c>
      <c r="AP89" s="477" t="str">
        <f>IF(AO89="","",ROUNDDOWN(Y89*VLOOKUP(N89,【参考】数式用!$V$50:$Y$88,MATCH('別紙様式3-2（処遇改善加算　個票）'!X89,【参考】数式用!$X$49:$Y$49,0)+2,FALSE),0))</f>
        <v/>
      </c>
      <c r="AQ89" s="40"/>
      <c r="AR89" s="40"/>
      <c r="AS89" s="40"/>
      <c r="AT89" s="40"/>
    </row>
    <row r="90" spans="1:46" customFormat="1" ht="40.15" customHeight="1">
      <c r="A90" s="56">
        <v>76</v>
      </c>
      <c r="B90" s="889" t="str">
        <f>IF(基本情報入力シート!C115="","",基本情報入力シート!C115)</f>
        <v/>
      </c>
      <c r="C90" s="890"/>
      <c r="D90" s="890"/>
      <c r="E90" s="890"/>
      <c r="F90" s="890"/>
      <c r="G90" s="890"/>
      <c r="H90" s="890"/>
      <c r="I90" s="891"/>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1"/>
      <c r="P90" s="411"/>
      <c r="Q90" s="334"/>
      <c r="R90" s="405">
        <f t="shared" si="12"/>
        <v>0</v>
      </c>
      <c r="S90" s="57" t="str">
        <f>IFERROR(ROUNDDOWN(Q90*VLOOKUP(N90,【参考】数式用!$V$2:$AA$59,MATCH(P90,【参考】数式用!$X$4:$AA$4)+2,FALSE)*0.5, 0), "")</f>
        <v/>
      </c>
      <c r="T90" s="24"/>
      <c r="U90" s="888"/>
      <c r="V90" s="888"/>
      <c r="W90" s="380"/>
      <c r="X90" s="25"/>
      <c r="Y90" s="335"/>
      <c r="Z90" s="334">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49">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49" t="str">
        <f t="shared" si="16"/>
        <v/>
      </c>
      <c r="AP90" s="477" t="str">
        <f>IF(AO90="","",ROUNDDOWN(Y90*VLOOKUP(N90,【参考】数式用!$V$50:$Y$88,MATCH('別紙様式3-2（処遇改善加算　個票）'!X90,【参考】数式用!$X$49:$Y$49,0)+2,FALSE),0))</f>
        <v/>
      </c>
      <c r="AQ90" s="40"/>
      <c r="AR90" s="40"/>
      <c r="AS90" s="40"/>
      <c r="AT90" s="40"/>
    </row>
    <row r="91" spans="1:46" customFormat="1" ht="40.15" customHeight="1">
      <c r="A91" s="56">
        <v>77</v>
      </c>
      <c r="B91" s="889" t="str">
        <f>IF(基本情報入力シート!C116="","",基本情報入力シート!C116)</f>
        <v/>
      </c>
      <c r="C91" s="890"/>
      <c r="D91" s="890"/>
      <c r="E91" s="890"/>
      <c r="F91" s="890"/>
      <c r="G91" s="890"/>
      <c r="H91" s="890"/>
      <c r="I91" s="891"/>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1"/>
      <c r="P91" s="411"/>
      <c r="Q91" s="334"/>
      <c r="R91" s="405">
        <f t="shared" si="12"/>
        <v>0</v>
      </c>
      <c r="S91" s="57" t="str">
        <f>IFERROR(ROUNDDOWN(Q91*VLOOKUP(N91,【参考】数式用!$V$2:$AA$59,MATCH(P91,【参考】数式用!$X$4:$AA$4)+2,FALSE)*0.5, 0), "")</f>
        <v/>
      </c>
      <c r="T91" s="24"/>
      <c r="U91" s="888"/>
      <c r="V91" s="888"/>
      <c r="W91" s="380"/>
      <c r="X91" s="25"/>
      <c r="Y91" s="335"/>
      <c r="Z91" s="334">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49">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49" t="str">
        <f t="shared" si="16"/>
        <v/>
      </c>
      <c r="AP91" s="477" t="str">
        <f>IF(AO91="","",ROUNDDOWN(Y91*VLOOKUP(N91,【参考】数式用!$V$50:$Y$88,MATCH('別紙様式3-2（処遇改善加算　個票）'!X91,【参考】数式用!$X$49:$Y$49,0)+2,FALSE),0))</f>
        <v/>
      </c>
      <c r="AQ91" s="40"/>
      <c r="AR91" s="40"/>
      <c r="AS91" s="40"/>
      <c r="AT91" s="40"/>
    </row>
    <row r="92" spans="1:46" customFormat="1" ht="40.15" customHeight="1">
      <c r="A92" s="56">
        <v>78</v>
      </c>
      <c r="B92" s="889" t="str">
        <f>IF(基本情報入力シート!C117="","",基本情報入力シート!C117)</f>
        <v/>
      </c>
      <c r="C92" s="890"/>
      <c r="D92" s="890"/>
      <c r="E92" s="890"/>
      <c r="F92" s="890"/>
      <c r="G92" s="890"/>
      <c r="H92" s="890"/>
      <c r="I92" s="891"/>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1"/>
      <c r="P92" s="411"/>
      <c r="Q92" s="334"/>
      <c r="R92" s="405">
        <f t="shared" si="12"/>
        <v>0</v>
      </c>
      <c r="S92" s="57" t="str">
        <f>IFERROR(ROUNDDOWN(Q92*VLOOKUP(N92,【参考】数式用!$V$2:$AA$59,MATCH(P92,【参考】数式用!$X$4:$AA$4)+2,FALSE)*0.5, 0), "")</f>
        <v/>
      </c>
      <c r="T92" s="24"/>
      <c r="U92" s="888"/>
      <c r="V92" s="888"/>
      <c r="W92" s="380"/>
      <c r="X92" s="25"/>
      <c r="Y92" s="335"/>
      <c r="Z92" s="334">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49">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49" t="str">
        <f t="shared" si="16"/>
        <v/>
      </c>
      <c r="AP92" s="477" t="str">
        <f>IF(AO92="","",ROUNDDOWN(Y92*VLOOKUP(N92,【参考】数式用!$V$50:$Y$88,MATCH('別紙様式3-2（処遇改善加算　個票）'!X92,【参考】数式用!$X$49:$Y$49,0)+2,FALSE),0))</f>
        <v/>
      </c>
      <c r="AQ92" s="40"/>
      <c r="AR92" s="40"/>
      <c r="AS92" s="40"/>
      <c r="AT92" s="40"/>
    </row>
    <row r="93" spans="1:46" customFormat="1" ht="40.15" customHeight="1">
      <c r="A93" s="56">
        <v>79</v>
      </c>
      <c r="B93" s="889" t="str">
        <f>IF(基本情報入力シート!C118="","",基本情報入力シート!C118)</f>
        <v/>
      </c>
      <c r="C93" s="890"/>
      <c r="D93" s="890"/>
      <c r="E93" s="890"/>
      <c r="F93" s="890"/>
      <c r="G93" s="890"/>
      <c r="H93" s="890"/>
      <c r="I93" s="891"/>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1"/>
      <c r="P93" s="411"/>
      <c r="Q93" s="334"/>
      <c r="R93" s="405">
        <f t="shared" si="12"/>
        <v>0</v>
      </c>
      <c r="S93" s="57" t="str">
        <f>IFERROR(ROUNDDOWN(Q93*VLOOKUP(N93,【参考】数式用!$V$2:$AA$59,MATCH(P93,【参考】数式用!$X$4:$AA$4)+2,FALSE)*0.5, 0), "")</f>
        <v/>
      </c>
      <c r="T93" s="24"/>
      <c r="U93" s="888"/>
      <c r="V93" s="888"/>
      <c r="W93" s="380"/>
      <c r="X93" s="25"/>
      <c r="Y93" s="335"/>
      <c r="Z93" s="334">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49">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49" t="str">
        <f t="shared" si="16"/>
        <v/>
      </c>
      <c r="AP93" s="477" t="str">
        <f>IF(AO93="","",ROUNDDOWN(Y93*VLOOKUP(N93,【参考】数式用!$V$50:$Y$88,MATCH('別紙様式3-2（処遇改善加算　個票）'!X93,【参考】数式用!$X$49:$Y$49,0)+2,FALSE),0))</f>
        <v/>
      </c>
      <c r="AQ93" s="40"/>
      <c r="AR93" s="40"/>
      <c r="AS93" s="40"/>
      <c r="AT93" s="40"/>
    </row>
    <row r="94" spans="1:46" customFormat="1" ht="40.15" customHeight="1">
      <c r="A94" s="56">
        <v>80</v>
      </c>
      <c r="B94" s="889" t="str">
        <f>IF(基本情報入力シート!C119="","",基本情報入力シート!C119)</f>
        <v/>
      </c>
      <c r="C94" s="890"/>
      <c r="D94" s="890"/>
      <c r="E94" s="890"/>
      <c r="F94" s="890"/>
      <c r="G94" s="890"/>
      <c r="H94" s="890"/>
      <c r="I94" s="891"/>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1"/>
      <c r="P94" s="411"/>
      <c r="Q94" s="334"/>
      <c r="R94" s="405">
        <f t="shared" si="12"/>
        <v>0</v>
      </c>
      <c r="S94" s="57" t="str">
        <f>IFERROR(ROUNDDOWN(Q94*VLOOKUP(N94,【参考】数式用!$V$2:$AA$59,MATCH(P94,【参考】数式用!$X$4:$AA$4)+2,FALSE)*0.5, 0), "")</f>
        <v/>
      </c>
      <c r="T94" s="24"/>
      <c r="U94" s="888"/>
      <c r="V94" s="888"/>
      <c r="W94" s="380"/>
      <c r="X94" s="25"/>
      <c r="Y94" s="335"/>
      <c r="Z94" s="334">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49">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49" t="str">
        <f t="shared" si="16"/>
        <v/>
      </c>
      <c r="AP94" s="477" t="str">
        <f>IF(AO94="","",ROUNDDOWN(Y94*VLOOKUP(N94,【参考】数式用!$V$50:$Y$88,MATCH('別紙様式3-2（処遇改善加算　個票）'!X94,【参考】数式用!$X$49:$Y$49,0)+2,FALSE),0))</f>
        <v/>
      </c>
      <c r="AQ94" s="40"/>
      <c r="AR94" s="40"/>
      <c r="AS94" s="40"/>
      <c r="AT94" s="40"/>
    </row>
    <row r="95" spans="1:46" customFormat="1" ht="40.15" customHeight="1">
      <c r="A95" s="56">
        <v>81</v>
      </c>
      <c r="B95" s="889" t="str">
        <f>IF(基本情報入力シート!C120="","",基本情報入力シート!C120)</f>
        <v/>
      </c>
      <c r="C95" s="890"/>
      <c r="D95" s="890"/>
      <c r="E95" s="890"/>
      <c r="F95" s="890"/>
      <c r="G95" s="890"/>
      <c r="H95" s="890"/>
      <c r="I95" s="891"/>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1"/>
      <c r="P95" s="411"/>
      <c r="Q95" s="334"/>
      <c r="R95" s="405">
        <f t="shared" si="12"/>
        <v>0</v>
      </c>
      <c r="S95" s="57" t="str">
        <f>IFERROR(ROUNDDOWN(Q95*VLOOKUP(N95,【参考】数式用!$V$2:$AA$59,MATCH(P95,【参考】数式用!$X$4:$AA$4)+2,FALSE)*0.5, 0), "")</f>
        <v/>
      </c>
      <c r="T95" s="24"/>
      <c r="U95" s="888"/>
      <c r="V95" s="888"/>
      <c r="W95" s="380"/>
      <c r="X95" s="25"/>
      <c r="Y95" s="335"/>
      <c r="Z95" s="334">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49">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49" t="str">
        <f t="shared" si="16"/>
        <v/>
      </c>
      <c r="AP95" s="477" t="str">
        <f>IF(AO95="","",ROUNDDOWN(Y95*VLOOKUP(N95,【参考】数式用!$V$50:$Y$88,MATCH('別紙様式3-2（処遇改善加算　個票）'!X95,【参考】数式用!$X$49:$Y$49,0)+2,FALSE),0))</f>
        <v/>
      </c>
      <c r="AQ95" s="40"/>
      <c r="AR95" s="40"/>
      <c r="AS95" s="40"/>
      <c r="AT95" s="40"/>
    </row>
    <row r="96" spans="1:46" customFormat="1" ht="40.15" customHeight="1">
      <c r="A96" s="56">
        <v>82</v>
      </c>
      <c r="B96" s="889" t="str">
        <f>IF(基本情報入力シート!C121="","",基本情報入力シート!C121)</f>
        <v/>
      </c>
      <c r="C96" s="890"/>
      <c r="D96" s="890"/>
      <c r="E96" s="890"/>
      <c r="F96" s="890"/>
      <c r="G96" s="890"/>
      <c r="H96" s="890"/>
      <c r="I96" s="891"/>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1"/>
      <c r="P96" s="411"/>
      <c r="Q96" s="334"/>
      <c r="R96" s="405">
        <f t="shared" si="12"/>
        <v>0</v>
      </c>
      <c r="S96" s="57" t="str">
        <f>IFERROR(ROUNDDOWN(Q96*VLOOKUP(N96,【参考】数式用!$V$2:$AA$59,MATCH(P96,【参考】数式用!$X$4:$AA$4)+2,FALSE)*0.5, 0), "")</f>
        <v/>
      </c>
      <c r="T96" s="24"/>
      <c r="U96" s="888"/>
      <c r="V96" s="888"/>
      <c r="W96" s="380"/>
      <c r="X96" s="25"/>
      <c r="Y96" s="335"/>
      <c r="Z96" s="334">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49">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49" t="str">
        <f t="shared" si="16"/>
        <v/>
      </c>
      <c r="AP96" s="477" t="str">
        <f>IF(AO96="","",ROUNDDOWN(Y96*VLOOKUP(N96,【参考】数式用!$V$50:$Y$88,MATCH('別紙様式3-2（処遇改善加算　個票）'!X96,【参考】数式用!$X$49:$Y$49,0)+2,FALSE),0))</f>
        <v/>
      </c>
      <c r="AQ96" s="40"/>
      <c r="AR96" s="40"/>
      <c r="AS96" s="40"/>
      <c r="AT96" s="40"/>
    </row>
    <row r="97" spans="1:46" customFormat="1" ht="40.15" customHeight="1">
      <c r="A97" s="56">
        <v>83</v>
      </c>
      <c r="B97" s="889" t="str">
        <f>IF(基本情報入力シート!C122="","",基本情報入力シート!C122)</f>
        <v/>
      </c>
      <c r="C97" s="890"/>
      <c r="D97" s="890"/>
      <c r="E97" s="890"/>
      <c r="F97" s="890"/>
      <c r="G97" s="890"/>
      <c r="H97" s="890"/>
      <c r="I97" s="891"/>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1"/>
      <c r="P97" s="411"/>
      <c r="Q97" s="334"/>
      <c r="R97" s="405">
        <f t="shared" si="12"/>
        <v>0</v>
      </c>
      <c r="S97" s="57" t="str">
        <f>IFERROR(ROUNDDOWN(Q97*VLOOKUP(N97,【参考】数式用!$V$2:$AA$59,MATCH(P97,【参考】数式用!$X$4:$AA$4)+2,FALSE)*0.5, 0), "")</f>
        <v/>
      </c>
      <c r="T97" s="24"/>
      <c r="U97" s="888"/>
      <c r="V97" s="888"/>
      <c r="W97" s="380"/>
      <c r="X97" s="25"/>
      <c r="Y97" s="335"/>
      <c r="Z97" s="334">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49">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49" t="str">
        <f t="shared" si="16"/>
        <v/>
      </c>
      <c r="AP97" s="477" t="str">
        <f>IF(AO97="","",ROUNDDOWN(Y97*VLOOKUP(N97,【参考】数式用!$V$50:$Y$88,MATCH('別紙様式3-2（処遇改善加算　個票）'!X97,【参考】数式用!$X$49:$Y$49,0)+2,FALSE),0))</f>
        <v/>
      </c>
      <c r="AQ97" s="40"/>
      <c r="AR97" s="40"/>
      <c r="AS97" s="40"/>
      <c r="AT97" s="40"/>
    </row>
    <row r="98" spans="1:46" customFormat="1" ht="40.15" customHeight="1">
      <c r="A98" s="56">
        <v>84</v>
      </c>
      <c r="B98" s="889" t="str">
        <f>IF(基本情報入力シート!C123="","",基本情報入力シート!C123)</f>
        <v/>
      </c>
      <c r="C98" s="890"/>
      <c r="D98" s="890"/>
      <c r="E98" s="890"/>
      <c r="F98" s="890"/>
      <c r="G98" s="890"/>
      <c r="H98" s="890"/>
      <c r="I98" s="891"/>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1"/>
      <c r="P98" s="411"/>
      <c r="Q98" s="334"/>
      <c r="R98" s="405">
        <f t="shared" si="12"/>
        <v>0</v>
      </c>
      <c r="S98" s="57" t="str">
        <f>IFERROR(ROUNDDOWN(Q98*VLOOKUP(N98,【参考】数式用!$V$2:$AA$59,MATCH(P98,【参考】数式用!$X$4:$AA$4)+2,FALSE)*0.5, 0), "")</f>
        <v/>
      </c>
      <c r="T98" s="24"/>
      <c r="U98" s="888"/>
      <c r="V98" s="888"/>
      <c r="W98" s="380"/>
      <c r="X98" s="25"/>
      <c r="Y98" s="335"/>
      <c r="Z98" s="334">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49">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49" t="str">
        <f t="shared" si="16"/>
        <v/>
      </c>
      <c r="AP98" s="477" t="str">
        <f>IF(AO98="","",ROUNDDOWN(Y98*VLOOKUP(N98,【参考】数式用!$V$50:$Y$88,MATCH('別紙様式3-2（処遇改善加算　個票）'!X98,【参考】数式用!$X$49:$Y$49,0)+2,FALSE),0))</f>
        <v/>
      </c>
      <c r="AQ98" s="40"/>
      <c r="AR98" s="40"/>
      <c r="AS98" s="40"/>
      <c r="AT98" s="40"/>
    </row>
    <row r="99" spans="1:46" customFormat="1" ht="40.15" customHeight="1">
      <c r="A99" s="56">
        <v>85</v>
      </c>
      <c r="B99" s="889" t="str">
        <f>IF(基本情報入力シート!C124="","",基本情報入力シート!C124)</f>
        <v/>
      </c>
      <c r="C99" s="890"/>
      <c r="D99" s="890"/>
      <c r="E99" s="890"/>
      <c r="F99" s="890"/>
      <c r="G99" s="890"/>
      <c r="H99" s="890"/>
      <c r="I99" s="891"/>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1"/>
      <c r="P99" s="411"/>
      <c r="Q99" s="334"/>
      <c r="R99" s="405">
        <f t="shared" si="12"/>
        <v>0</v>
      </c>
      <c r="S99" s="57" t="str">
        <f>IFERROR(ROUNDDOWN(Q99*VLOOKUP(N99,【参考】数式用!$V$2:$AA$59,MATCH(P99,【参考】数式用!$X$4:$AA$4)+2,FALSE)*0.5, 0), "")</f>
        <v/>
      </c>
      <c r="T99" s="24"/>
      <c r="U99" s="888"/>
      <c r="V99" s="888"/>
      <c r="W99" s="380"/>
      <c r="X99" s="25"/>
      <c r="Y99" s="335"/>
      <c r="Z99" s="334">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49">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49" t="str">
        <f t="shared" si="16"/>
        <v/>
      </c>
      <c r="AP99" s="477" t="str">
        <f>IF(AO99="","",ROUNDDOWN(Y99*VLOOKUP(N99,【参考】数式用!$V$50:$Y$88,MATCH('別紙様式3-2（処遇改善加算　個票）'!X99,【参考】数式用!$X$49:$Y$49,0)+2,FALSE),0))</f>
        <v/>
      </c>
      <c r="AQ99" s="40"/>
      <c r="AR99" s="40"/>
      <c r="AS99" s="40"/>
      <c r="AT99" s="40"/>
    </row>
    <row r="100" spans="1:46" customFormat="1" ht="40.15" customHeight="1">
      <c r="A100" s="56">
        <v>86</v>
      </c>
      <c r="B100" s="889" t="str">
        <f>IF(基本情報入力シート!C125="","",基本情報入力シート!C125)</f>
        <v/>
      </c>
      <c r="C100" s="890"/>
      <c r="D100" s="890"/>
      <c r="E100" s="890"/>
      <c r="F100" s="890"/>
      <c r="G100" s="890"/>
      <c r="H100" s="890"/>
      <c r="I100" s="891"/>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1"/>
      <c r="P100" s="411"/>
      <c r="Q100" s="334"/>
      <c r="R100" s="405">
        <f t="shared" si="12"/>
        <v>0</v>
      </c>
      <c r="S100" s="57" t="str">
        <f>IFERROR(ROUNDDOWN(Q100*VLOOKUP(N100,【参考】数式用!$V$2:$AA$59,MATCH(P100,【参考】数式用!$X$4:$AA$4)+2,FALSE)*0.5, 0), "")</f>
        <v/>
      </c>
      <c r="T100" s="24"/>
      <c r="U100" s="888"/>
      <c r="V100" s="888"/>
      <c r="W100" s="380"/>
      <c r="X100" s="25"/>
      <c r="Y100" s="335"/>
      <c r="Z100" s="334">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49">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49" t="str">
        <f t="shared" si="16"/>
        <v/>
      </c>
      <c r="AP100" s="477"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89" t="str">
        <f>IF(基本情報入力シート!C126="","",基本情報入力シート!C126)</f>
        <v/>
      </c>
      <c r="C101" s="890"/>
      <c r="D101" s="890"/>
      <c r="E101" s="890"/>
      <c r="F101" s="890"/>
      <c r="G101" s="890"/>
      <c r="H101" s="890"/>
      <c r="I101" s="891"/>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1"/>
      <c r="P101" s="411"/>
      <c r="Q101" s="334"/>
      <c r="R101" s="405">
        <f t="shared" si="12"/>
        <v>0</v>
      </c>
      <c r="S101" s="57" t="str">
        <f>IFERROR(ROUNDDOWN(Q101*VLOOKUP(N101,【参考】数式用!$V$2:$AA$59,MATCH(P101,【参考】数式用!$X$4:$AA$4)+2,FALSE)*0.5, 0), "")</f>
        <v/>
      </c>
      <c r="T101" s="24"/>
      <c r="U101" s="888"/>
      <c r="V101" s="888"/>
      <c r="W101" s="380"/>
      <c r="X101" s="25"/>
      <c r="Y101" s="335"/>
      <c r="Z101" s="334">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49">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49" t="str">
        <f t="shared" si="16"/>
        <v/>
      </c>
      <c r="AP101" s="477"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89" t="str">
        <f>IF(基本情報入力シート!C127="","",基本情報入力シート!C127)</f>
        <v/>
      </c>
      <c r="C102" s="890"/>
      <c r="D102" s="890"/>
      <c r="E102" s="890"/>
      <c r="F102" s="890"/>
      <c r="G102" s="890"/>
      <c r="H102" s="890"/>
      <c r="I102" s="891"/>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1"/>
      <c r="P102" s="411"/>
      <c r="Q102" s="334"/>
      <c r="R102" s="405">
        <f t="shared" si="12"/>
        <v>0</v>
      </c>
      <c r="S102" s="57" t="str">
        <f>IFERROR(ROUNDDOWN(Q102*VLOOKUP(N102,【参考】数式用!$V$2:$AA$59,MATCH(P102,【参考】数式用!$X$4:$AA$4)+2,FALSE)*0.5, 0), "")</f>
        <v/>
      </c>
      <c r="T102" s="24"/>
      <c r="U102" s="888"/>
      <c r="V102" s="888"/>
      <c r="W102" s="380"/>
      <c r="X102" s="25"/>
      <c r="Y102" s="335"/>
      <c r="Z102" s="334">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49">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49" t="str">
        <f t="shared" si="16"/>
        <v/>
      </c>
      <c r="AP102" s="477"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89" t="str">
        <f>IF(基本情報入力シート!C128="","",基本情報入力シート!C128)</f>
        <v/>
      </c>
      <c r="C103" s="890"/>
      <c r="D103" s="890"/>
      <c r="E103" s="890"/>
      <c r="F103" s="890"/>
      <c r="G103" s="890"/>
      <c r="H103" s="890"/>
      <c r="I103" s="891"/>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1"/>
      <c r="P103" s="411"/>
      <c r="Q103" s="334"/>
      <c r="R103" s="405">
        <f t="shared" si="12"/>
        <v>0</v>
      </c>
      <c r="S103" s="57" t="str">
        <f>IFERROR(ROUNDDOWN(Q103*VLOOKUP(N103,【参考】数式用!$V$2:$AA$59,MATCH(P103,【参考】数式用!$X$4:$AA$4)+2,FALSE)*0.5, 0), "")</f>
        <v/>
      </c>
      <c r="T103" s="24"/>
      <c r="U103" s="888"/>
      <c r="V103" s="888"/>
      <c r="W103" s="380"/>
      <c r="X103" s="25"/>
      <c r="Y103" s="335"/>
      <c r="Z103" s="334">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49">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49" t="str">
        <f t="shared" si="16"/>
        <v/>
      </c>
      <c r="AP103" s="477"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89" t="str">
        <f>IF(基本情報入力シート!C129="","",基本情報入力シート!C129)</f>
        <v/>
      </c>
      <c r="C104" s="890"/>
      <c r="D104" s="890"/>
      <c r="E104" s="890"/>
      <c r="F104" s="890"/>
      <c r="G104" s="890"/>
      <c r="H104" s="890"/>
      <c r="I104" s="891"/>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1"/>
      <c r="P104" s="411"/>
      <c r="Q104" s="334"/>
      <c r="R104" s="405">
        <f t="shared" si="12"/>
        <v>0</v>
      </c>
      <c r="S104" s="57" t="str">
        <f>IFERROR(ROUNDDOWN(Q104*VLOOKUP(N104,【参考】数式用!$V$2:$AA$59,MATCH(P104,【参考】数式用!$X$4:$AA$4)+2,FALSE)*0.5, 0), "")</f>
        <v/>
      </c>
      <c r="T104" s="24"/>
      <c r="U104" s="888"/>
      <c r="V104" s="888"/>
      <c r="W104" s="380"/>
      <c r="X104" s="25"/>
      <c r="Y104" s="335"/>
      <c r="Z104" s="334">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49">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49" t="str">
        <f t="shared" si="16"/>
        <v/>
      </c>
      <c r="AP104" s="477"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89" t="str">
        <f>IF(基本情報入力シート!C130="","",基本情報入力シート!C130)</f>
        <v/>
      </c>
      <c r="C105" s="890"/>
      <c r="D105" s="890"/>
      <c r="E105" s="890"/>
      <c r="F105" s="890"/>
      <c r="G105" s="890"/>
      <c r="H105" s="890"/>
      <c r="I105" s="891"/>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1"/>
      <c r="P105" s="411"/>
      <c r="Q105" s="334"/>
      <c r="R105" s="405">
        <f t="shared" si="12"/>
        <v>0</v>
      </c>
      <c r="S105" s="57" t="str">
        <f>IFERROR(ROUNDDOWN(Q105*VLOOKUP(N105,【参考】数式用!$V$2:$AA$59,MATCH(P105,【参考】数式用!$X$4:$AA$4)+2,FALSE)*0.5, 0), "")</f>
        <v/>
      </c>
      <c r="T105" s="24"/>
      <c r="U105" s="888"/>
      <c r="V105" s="888"/>
      <c r="W105" s="380"/>
      <c r="X105" s="25"/>
      <c r="Y105" s="335"/>
      <c r="Z105" s="334">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49">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49" t="str">
        <f t="shared" si="16"/>
        <v/>
      </c>
      <c r="AP105" s="477"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89" t="str">
        <f>IF(基本情報入力シート!C131="","",基本情報入力シート!C131)</f>
        <v/>
      </c>
      <c r="C106" s="890"/>
      <c r="D106" s="890"/>
      <c r="E106" s="890"/>
      <c r="F106" s="890"/>
      <c r="G106" s="890"/>
      <c r="H106" s="890"/>
      <c r="I106" s="891"/>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1"/>
      <c r="P106" s="411"/>
      <c r="Q106" s="334"/>
      <c r="R106" s="405">
        <f t="shared" si="12"/>
        <v>0</v>
      </c>
      <c r="S106" s="57" t="str">
        <f>IFERROR(ROUNDDOWN(Q106*VLOOKUP(N106,【参考】数式用!$V$2:$AA$59,MATCH(P106,【参考】数式用!$X$4:$AA$4)+2,FALSE)*0.5, 0), "")</f>
        <v/>
      </c>
      <c r="T106" s="24"/>
      <c r="U106" s="888"/>
      <c r="V106" s="888"/>
      <c r="W106" s="380"/>
      <c r="X106" s="25"/>
      <c r="Y106" s="335"/>
      <c r="Z106" s="334">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49">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49" t="str">
        <f t="shared" si="16"/>
        <v/>
      </c>
      <c r="AP106" s="477"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89" t="str">
        <f>IF(基本情報入力シート!C132="","",基本情報入力シート!C132)</f>
        <v/>
      </c>
      <c r="C107" s="890"/>
      <c r="D107" s="890"/>
      <c r="E107" s="890"/>
      <c r="F107" s="890"/>
      <c r="G107" s="890"/>
      <c r="H107" s="890"/>
      <c r="I107" s="891"/>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1"/>
      <c r="P107" s="411"/>
      <c r="Q107" s="334"/>
      <c r="R107" s="405">
        <f t="shared" si="12"/>
        <v>0</v>
      </c>
      <c r="S107" s="57" t="str">
        <f>IFERROR(ROUNDDOWN(Q107*VLOOKUP(N107,【参考】数式用!$V$2:$AA$59,MATCH(P107,【参考】数式用!$X$4:$AA$4)+2,FALSE)*0.5, 0), "")</f>
        <v/>
      </c>
      <c r="T107" s="24"/>
      <c r="U107" s="888"/>
      <c r="V107" s="888"/>
      <c r="W107" s="380"/>
      <c r="X107" s="25"/>
      <c r="Y107" s="335"/>
      <c r="Z107" s="334">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49">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49" t="str">
        <f t="shared" si="16"/>
        <v/>
      </c>
      <c r="AP107" s="477"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89" t="str">
        <f>IF(基本情報入力シート!C133="","",基本情報入力シート!C133)</f>
        <v/>
      </c>
      <c r="C108" s="890"/>
      <c r="D108" s="890"/>
      <c r="E108" s="890"/>
      <c r="F108" s="890"/>
      <c r="G108" s="890"/>
      <c r="H108" s="890"/>
      <c r="I108" s="891"/>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1"/>
      <c r="P108" s="411"/>
      <c r="Q108" s="334"/>
      <c r="R108" s="405">
        <f t="shared" si="12"/>
        <v>0</v>
      </c>
      <c r="S108" s="57" t="str">
        <f>IFERROR(ROUNDDOWN(Q108*VLOOKUP(N108,【参考】数式用!$V$2:$AA$59,MATCH(P108,【参考】数式用!$X$4:$AA$4)+2,FALSE)*0.5, 0), "")</f>
        <v/>
      </c>
      <c r="T108" s="24"/>
      <c r="U108" s="888"/>
      <c r="V108" s="888"/>
      <c r="W108" s="380"/>
      <c r="X108" s="25"/>
      <c r="Y108" s="335"/>
      <c r="Z108" s="334">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49">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49" t="str">
        <f t="shared" si="16"/>
        <v/>
      </c>
      <c r="AP108" s="477"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89" t="str">
        <f>IF(基本情報入力シート!C134="","",基本情報入力シート!C134)</f>
        <v/>
      </c>
      <c r="C109" s="890"/>
      <c r="D109" s="890"/>
      <c r="E109" s="890"/>
      <c r="F109" s="890"/>
      <c r="G109" s="890"/>
      <c r="H109" s="890"/>
      <c r="I109" s="891"/>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1"/>
      <c r="P109" s="411"/>
      <c r="Q109" s="334"/>
      <c r="R109" s="405">
        <f t="shared" si="12"/>
        <v>0</v>
      </c>
      <c r="S109" s="57" t="str">
        <f>IFERROR(ROUNDDOWN(Q109*VLOOKUP(N109,【参考】数式用!$V$2:$AA$59,MATCH(P109,【参考】数式用!$X$4:$AA$4)+2,FALSE)*0.5, 0), "")</f>
        <v/>
      </c>
      <c r="T109" s="24"/>
      <c r="U109" s="888"/>
      <c r="V109" s="888"/>
      <c r="W109" s="380"/>
      <c r="X109" s="25"/>
      <c r="Y109" s="335"/>
      <c r="Z109" s="334">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49">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49" t="str">
        <f t="shared" si="16"/>
        <v/>
      </c>
      <c r="AP109" s="477"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89" t="str">
        <f>IF(基本情報入力シート!C135="","",基本情報入力シート!C135)</f>
        <v/>
      </c>
      <c r="C110" s="890"/>
      <c r="D110" s="890"/>
      <c r="E110" s="890"/>
      <c r="F110" s="890"/>
      <c r="G110" s="890"/>
      <c r="H110" s="890"/>
      <c r="I110" s="891"/>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1"/>
      <c r="P110" s="411"/>
      <c r="Q110" s="334"/>
      <c r="R110" s="405">
        <f t="shared" si="12"/>
        <v>0</v>
      </c>
      <c r="S110" s="57" t="str">
        <f>IFERROR(ROUNDDOWN(Q110*VLOOKUP(N110,【参考】数式用!$V$2:$AA$59,MATCH(P110,【参考】数式用!$X$4:$AA$4)+2,FALSE)*0.5, 0), "")</f>
        <v/>
      </c>
      <c r="T110" s="24"/>
      <c r="U110" s="888"/>
      <c r="V110" s="888"/>
      <c r="W110" s="380"/>
      <c r="X110" s="25"/>
      <c r="Y110" s="335"/>
      <c r="Z110" s="334">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49">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49" t="str">
        <f t="shared" si="16"/>
        <v/>
      </c>
      <c r="AP110" s="477"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89" t="str">
        <f>IF(基本情報入力シート!C136="","",基本情報入力シート!C136)</f>
        <v/>
      </c>
      <c r="C111" s="890"/>
      <c r="D111" s="890"/>
      <c r="E111" s="890"/>
      <c r="F111" s="890"/>
      <c r="G111" s="890"/>
      <c r="H111" s="890"/>
      <c r="I111" s="891"/>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1"/>
      <c r="P111" s="411"/>
      <c r="Q111" s="334"/>
      <c r="R111" s="405">
        <f t="shared" si="12"/>
        <v>0</v>
      </c>
      <c r="S111" s="57" t="str">
        <f>IFERROR(ROUNDDOWN(Q111*VLOOKUP(N111,【参考】数式用!$V$2:$AA$59,MATCH(P111,【参考】数式用!$X$4:$AA$4)+2,FALSE)*0.5, 0), "")</f>
        <v/>
      </c>
      <c r="T111" s="24"/>
      <c r="U111" s="888"/>
      <c r="V111" s="888"/>
      <c r="W111" s="380"/>
      <c r="X111" s="25"/>
      <c r="Y111" s="335"/>
      <c r="Z111" s="334">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49">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49" t="str">
        <f t="shared" si="16"/>
        <v/>
      </c>
      <c r="AP111" s="477"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89" t="str">
        <f>IF(基本情報入力シート!C137="","",基本情報入力シート!C137)</f>
        <v/>
      </c>
      <c r="C112" s="890"/>
      <c r="D112" s="890"/>
      <c r="E112" s="890"/>
      <c r="F112" s="890"/>
      <c r="G112" s="890"/>
      <c r="H112" s="890"/>
      <c r="I112" s="891"/>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1"/>
      <c r="P112" s="411"/>
      <c r="Q112" s="334"/>
      <c r="R112" s="405">
        <f t="shared" si="12"/>
        <v>0</v>
      </c>
      <c r="S112" s="57" t="str">
        <f>IFERROR(ROUNDDOWN(Q112*VLOOKUP(N112,【参考】数式用!$V$2:$AA$59,MATCH(P112,【参考】数式用!$X$4:$AA$4)+2,FALSE)*0.5, 0), "")</f>
        <v/>
      </c>
      <c r="T112" s="24"/>
      <c r="U112" s="888"/>
      <c r="V112" s="888"/>
      <c r="W112" s="380"/>
      <c r="X112" s="25"/>
      <c r="Y112" s="335"/>
      <c r="Z112" s="334">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49">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49" t="str">
        <f t="shared" si="16"/>
        <v/>
      </c>
      <c r="AP112" s="477"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02" t="str">
        <f>IF(基本情報入力シート!C138="","",基本情報入力シート!C138)</f>
        <v/>
      </c>
      <c r="C113" s="903"/>
      <c r="D113" s="903"/>
      <c r="E113" s="903"/>
      <c r="F113" s="903"/>
      <c r="G113" s="903"/>
      <c r="H113" s="903"/>
      <c r="I113" s="904"/>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1"/>
      <c r="P113" s="411"/>
      <c r="Q113" s="334"/>
      <c r="R113" s="405">
        <f t="shared" si="12"/>
        <v>0</v>
      </c>
      <c r="S113" s="57" t="str">
        <f>IFERROR(ROUNDDOWN(Q113*VLOOKUP(N113,【参考】数式用!$V$2:$AA$59,MATCH(P113,【参考】数式用!$X$4:$AA$4)+2,FALSE)*0.5, 0), "")</f>
        <v/>
      </c>
      <c r="T113" s="24"/>
      <c r="U113" s="888"/>
      <c r="V113" s="888"/>
      <c r="W113" s="380"/>
      <c r="X113" s="25"/>
      <c r="Y113" s="335"/>
      <c r="Z113" s="334">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49">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49" t="str">
        <f t="shared" si="16"/>
        <v/>
      </c>
      <c r="AP113" s="477"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898" t="str">
        <f>IF(基本情報入力シート!C139="","",基本情報入力シート!C139)</f>
        <v/>
      </c>
      <c r="C114" s="899"/>
      <c r="D114" s="899"/>
      <c r="E114" s="899"/>
      <c r="F114" s="899"/>
      <c r="G114" s="899"/>
      <c r="H114" s="899"/>
      <c r="I114" s="900"/>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1"/>
      <c r="P114" s="411"/>
      <c r="Q114" s="336"/>
      <c r="R114" s="336">
        <f t="shared" si="12"/>
        <v>0</v>
      </c>
      <c r="S114" s="57" t="str">
        <f>IFERROR(ROUNDDOWN(Q114*VLOOKUP(N114,【参考】数式用!$V$2:$AA$59,MATCH(P114,【参考】数式用!$X$4:$AA$4)+2,FALSE)*0.5, 0), "")</f>
        <v/>
      </c>
      <c r="T114" s="26"/>
      <c r="U114" s="901"/>
      <c r="V114" s="901"/>
      <c r="W114" s="380"/>
      <c r="X114" s="34"/>
      <c r="Y114" s="342"/>
      <c r="Z114" s="334">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49">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49" t="str">
        <f t="shared" si="16"/>
        <v/>
      </c>
      <c r="AP114" s="477"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44" t="s">
        <v>204</v>
      </c>
      <c r="T2" s="945"/>
      <c r="V2" s="933" t="s">
        <v>205</v>
      </c>
      <c r="W2" s="936" t="s">
        <v>206</v>
      </c>
      <c r="X2" s="941" t="s">
        <v>207</v>
      </c>
      <c r="Y2" s="942"/>
      <c r="Z2" s="942"/>
      <c r="AA2" s="942"/>
      <c r="AB2" s="942"/>
      <c r="AC2" s="942"/>
      <c r="AD2" s="942"/>
      <c r="AE2" s="942"/>
      <c r="AF2" s="942"/>
      <c r="AG2" s="958"/>
      <c r="AI2" s="952" t="s">
        <v>205</v>
      </c>
      <c r="AJ2" s="955" t="s">
        <v>208</v>
      </c>
      <c r="AM2" s="360" t="s">
        <v>205</v>
      </c>
      <c r="AN2" s="361" t="s">
        <v>209</v>
      </c>
      <c r="AO2" s="361"/>
      <c r="AP2" s="361"/>
      <c r="AQ2" s="361"/>
      <c r="AR2" s="361"/>
      <c r="AS2" s="362"/>
      <c r="AT2" s="362"/>
      <c r="BE2" s="2"/>
    </row>
    <row r="3" spans="1:57" ht="30.6" customHeight="1" thickBot="1">
      <c r="A3" s="952" t="s">
        <v>205</v>
      </c>
      <c r="B3" s="936" t="s">
        <v>206</v>
      </c>
      <c r="C3" s="947" t="s">
        <v>210</v>
      </c>
      <c r="D3" s="947"/>
      <c r="E3" s="947"/>
      <c r="F3" s="948"/>
      <c r="G3" s="946" t="s">
        <v>211</v>
      </c>
      <c r="H3" s="947"/>
      <c r="I3" s="947"/>
      <c r="J3" s="947"/>
      <c r="K3" s="947"/>
      <c r="L3" s="947"/>
      <c r="M3" s="948"/>
      <c r="N3" s="946" t="s">
        <v>196</v>
      </c>
      <c r="O3" s="950" t="s">
        <v>212</v>
      </c>
      <c r="P3" s="304"/>
      <c r="Q3" s="17"/>
      <c r="R3" s="3"/>
      <c r="S3" s="348" t="s">
        <v>213</v>
      </c>
      <c r="T3" s="349" t="s">
        <v>214</v>
      </c>
      <c r="V3" s="934"/>
      <c r="W3" s="937"/>
      <c r="X3" s="946" t="s">
        <v>210</v>
      </c>
      <c r="Y3" s="947"/>
      <c r="Z3" s="947"/>
      <c r="AA3" s="948"/>
      <c r="AB3" s="946" t="s">
        <v>211</v>
      </c>
      <c r="AC3" s="947"/>
      <c r="AD3" s="947"/>
      <c r="AE3" s="947"/>
      <c r="AF3" s="947"/>
      <c r="AG3" s="948"/>
      <c r="AI3" s="954"/>
      <c r="AJ3" s="956"/>
      <c r="AM3" s="363" t="s">
        <v>2010</v>
      </c>
      <c r="AN3" s="364" t="s">
        <v>2105</v>
      </c>
      <c r="AO3" s="365" t="s">
        <v>2144</v>
      </c>
      <c r="AP3" s="366" t="s">
        <v>2220</v>
      </c>
      <c r="AQ3" s="434" t="s">
        <v>2145</v>
      </c>
      <c r="AR3" s="367" t="s">
        <v>195</v>
      </c>
      <c r="AS3" s="368"/>
      <c r="AT3" s="368"/>
      <c r="BE3" s="2"/>
    </row>
    <row r="4" spans="1:57" ht="48.6" customHeight="1" thickBot="1">
      <c r="A4" s="953"/>
      <c r="B4" s="938"/>
      <c r="C4" s="27" t="s">
        <v>193</v>
      </c>
      <c r="D4" s="28" t="s">
        <v>215</v>
      </c>
      <c r="E4" s="28" t="s">
        <v>216</v>
      </c>
      <c r="F4" s="28" t="s">
        <v>217</v>
      </c>
      <c r="G4" s="347" t="s">
        <v>218</v>
      </c>
      <c r="H4" s="28" t="s">
        <v>219</v>
      </c>
      <c r="I4" s="28" t="s">
        <v>220</v>
      </c>
      <c r="J4" s="28" t="s">
        <v>221</v>
      </c>
      <c r="K4" s="28" t="s">
        <v>222</v>
      </c>
      <c r="L4" s="28" t="s">
        <v>223</v>
      </c>
      <c r="M4" s="29" t="s">
        <v>224</v>
      </c>
      <c r="N4" s="949"/>
      <c r="O4" s="951"/>
      <c r="P4" s="304"/>
      <c r="Q4" s="33"/>
      <c r="R4" s="3"/>
      <c r="S4" s="14" t="s">
        <v>79</v>
      </c>
      <c r="T4" s="350" t="s">
        <v>225</v>
      </c>
      <c r="V4" s="935"/>
      <c r="W4" s="938"/>
      <c r="X4" s="27" t="s">
        <v>193</v>
      </c>
      <c r="Y4" s="28" t="s">
        <v>215</v>
      </c>
      <c r="Z4" s="28" t="s">
        <v>216</v>
      </c>
      <c r="AA4" s="28" t="s">
        <v>217</v>
      </c>
      <c r="AB4" s="347" t="s">
        <v>218</v>
      </c>
      <c r="AC4" s="28" t="s">
        <v>219</v>
      </c>
      <c r="AD4" s="28" t="s">
        <v>220</v>
      </c>
      <c r="AE4" s="28" t="s">
        <v>221</v>
      </c>
      <c r="AF4" s="28" t="s">
        <v>222</v>
      </c>
      <c r="AG4" s="29" t="s">
        <v>223</v>
      </c>
      <c r="AI4" s="953"/>
      <c r="AJ4" s="957"/>
      <c r="AM4" s="321" t="s">
        <v>2012</v>
      </c>
      <c r="AN4" s="364" t="s">
        <v>2106</v>
      </c>
      <c r="AO4" s="365" t="s">
        <v>2144</v>
      </c>
      <c r="AP4" s="366" t="s">
        <v>2220</v>
      </c>
      <c r="AQ4" s="434" t="s">
        <v>2145</v>
      </c>
      <c r="AR4" s="367" t="s">
        <v>195</v>
      </c>
      <c r="AS4" s="370"/>
      <c r="AT4" s="370"/>
      <c r="BE4" s="2"/>
    </row>
    <row r="5" spans="1:57" ht="72.75" thickBot="1">
      <c r="A5" s="318" t="s">
        <v>2010</v>
      </c>
      <c r="B5" s="319" t="s">
        <v>2011</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4" t="s">
        <v>2145</v>
      </c>
      <c r="AR5" s="367" t="s">
        <v>195</v>
      </c>
      <c r="AS5" s="370"/>
      <c r="AT5" s="370"/>
      <c r="BE5" s="2"/>
    </row>
    <row r="6" spans="1:57" ht="72">
      <c r="A6" s="4" t="s">
        <v>2012</v>
      </c>
      <c r="B6" s="320" t="s">
        <v>2013</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4" t="s">
        <v>2145</v>
      </c>
      <c r="AR6" s="367" t="s">
        <v>195</v>
      </c>
      <c r="AS6" s="370"/>
      <c r="AT6" s="370"/>
      <c r="BE6" s="2"/>
    </row>
    <row r="7" spans="1:57" ht="72.75" thickBot="1">
      <c r="A7" s="4" t="s">
        <v>2014</v>
      </c>
      <c r="B7" s="320" t="s">
        <v>2015</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4" t="s">
        <v>2145</v>
      </c>
      <c r="AR7" s="367" t="s">
        <v>195</v>
      </c>
      <c r="AS7" s="370"/>
      <c r="AT7" s="370"/>
      <c r="BE7" s="2"/>
    </row>
    <row r="8" spans="1:57" ht="72.75" thickBot="1">
      <c r="A8" s="4" t="s">
        <v>2016</v>
      </c>
      <c r="B8" s="320" t="s">
        <v>2017</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4" t="s">
        <v>2145</v>
      </c>
      <c r="AR8" s="367" t="s">
        <v>195</v>
      </c>
      <c r="AS8" s="370"/>
      <c r="AT8" s="370"/>
      <c r="BE8" s="2"/>
    </row>
    <row r="9" spans="1:57" ht="72.75" thickBot="1">
      <c r="A9" s="4" t="s">
        <v>2018</v>
      </c>
      <c r="B9" s="320" t="s">
        <v>2019</v>
      </c>
      <c r="C9" s="412">
        <v>0.223</v>
      </c>
      <c r="D9" s="415"/>
      <c r="E9" s="412">
        <v>0.16200000000000001</v>
      </c>
      <c r="F9" s="412">
        <v>0.13800000000000001</v>
      </c>
      <c r="G9" s="412">
        <v>0.252</v>
      </c>
      <c r="H9" s="412">
        <v>0.26200000000000001</v>
      </c>
      <c r="I9" s="415"/>
      <c r="J9" s="415"/>
      <c r="K9" s="412">
        <v>0.191</v>
      </c>
      <c r="L9" s="412">
        <v>0.16700000000000001</v>
      </c>
      <c r="M9" s="414"/>
      <c r="N9" s="310" t="s">
        <v>213</v>
      </c>
      <c r="O9" s="311" t="s">
        <v>230</v>
      </c>
      <c r="P9" s="305"/>
      <c r="Q9" s="3"/>
      <c r="R9" s="3"/>
      <c r="S9" s="944" t="s">
        <v>231</v>
      </c>
      <c r="T9" s="945"/>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4" t="s">
        <v>2145</v>
      </c>
      <c r="AR9" s="367" t="s">
        <v>195</v>
      </c>
      <c r="AS9" s="370"/>
      <c r="AT9" s="370"/>
      <c r="BE9" s="2"/>
    </row>
    <row r="10" spans="1:57" ht="72.75" thickBot="1">
      <c r="A10" s="4" t="s">
        <v>2020</v>
      </c>
      <c r="B10" s="320" t="s">
        <v>2021</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4" t="s">
        <v>2145</v>
      </c>
      <c r="AR10" s="367" t="s">
        <v>195</v>
      </c>
      <c r="AS10" s="370"/>
      <c r="AT10" s="370"/>
      <c r="BE10" s="2"/>
    </row>
    <row r="11" spans="1:57" ht="72">
      <c r="A11" s="4" t="s">
        <v>2022</v>
      </c>
      <c r="B11" s="320" t="s">
        <v>2023</v>
      </c>
      <c r="C11" s="412">
        <v>0.159</v>
      </c>
      <c r="D11" s="415"/>
      <c r="E11" s="412">
        <v>0.13799999999999998</v>
      </c>
      <c r="F11" s="412">
        <v>0.11499999999999999</v>
      </c>
      <c r="G11" s="412">
        <v>0.186</v>
      </c>
      <c r="H11" s="412">
        <v>0.193</v>
      </c>
      <c r="I11" s="415"/>
      <c r="J11" s="415"/>
      <c r="K11" s="412">
        <v>0.16500000000000001</v>
      </c>
      <c r="L11" s="412">
        <v>0.14199999999999999</v>
      </c>
      <c r="M11" s="414"/>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4" t="s">
        <v>2145</v>
      </c>
      <c r="AR11" s="367" t="s">
        <v>195</v>
      </c>
      <c r="AS11" s="370"/>
      <c r="AT11" s="370"/>
      <c r="BE11" s="2"/>
    </row>
    <row r="12" spans="1:57" ht="72">
      <c r="A12" s="4" t="s">
        <v>2080</v>
      </c>
      <c r="B12" s="320" t="s">
        <v>2025</v>
      </c>
      <c r="C12" s="412">
        <v>0.159</v>
      </c>
      <c r="D12" s="415"/>
      <c r="E12" s="412">
        <v>0.13799999999999998</v>
      </c>
      <c r="F12" s="412">
        <v>0.11499999999999999</v>
      </c>
      <c r="G12" s="412">
        <v>0.186</v>
      </c>
      <c r="H12" s="412">
        <v>0.193</v>
      </c>
      <c r="I12" s="415"/>
      <c r="J12" s="415"/>
      <c r="K12" s="412">
        <v>0.16500000000000001</v>
      </c>
      <c r="L12" s="412">
        <v>0.14199999999999999</v>
      </c>
      <c r="M12" s="414"/>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4" t="s">
        <v>2145</v>
      </c>
      <c r="AR12" s="367" t="s">
        <v>195</v>
      </c>
      <c r="AS12" s="370"/>
      <c r="AT12" s="370"/>
      <c r="BE12" s="2"/>
    </row>
    <row r="13" spans="1:57" ht="72">
      <c r="A13" s="4" t="s">
        <v>2026</v>
      </c>
      <c r="B13" s="320" t="s">
        <v>2027</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4" t="s">
        <v>2145</v>
      </c>
      <c r="AR13" s="367" t="s">
        <v>195</v>
      </c>
      <c r="AS13" s="370"/>
      <c r="AT13" s="370"/>
      <c r="BE13" s="2"/>
    </row>
    <row r="14" spans="1:57" ht="72">
      <c r="A14" s="4" t="s">
        <v>2028</v>
      </c>
      <c r="B14" s="320" t="s">
        <v>2029</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4" t="s">
        <v>2145</v>
      </c>
      <c r="AR14" s="367" t="s">
        <v>195</v>
      </c>
      <c r="AS14" s="370"/>
      <c r="AT14" s="370"/>
      <c r="BE14" s="2"/>
    </row>
    <row r="15" spans="1:57" ht="72">
      <c r="A15" s="4" t="s">
        <v>2030</v>
      </c>
      <c r="B15" s="320" t="s">
        <v>2031</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4" t="s">
        <v>2145</v>
      </c>
      <c r="AR15" s="367" t="s">
        <v>195</v>
      </c>
      <c r="AS15" s="370"/>
      <c r="AT15" s="370"/>
      <c r="BE15" s="2"/>
    </row>
    <row r="16" spans="1:57" ht="72">
      <c r="A16" s="4" t="s">
        <v>2081</v>
      </c>
      <c r="B16" s="320" t="s">
        <v>2033</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4" t="s">
        <v>2145</v>
      </c>
      <c r="AR16" s="367" t="s">
        <v>195</v>
      </c>
      <c r="AS16" s="370"/>
      <c r="AT16" s="370"/>
      <c r="BE16" s="2"/>
    </row>
    <row r="17" spans="1:57" ht="72">
      <c r="A17" s="4" t="s">
        <v>2082</v>
      </c>
      <c r="B17" s="320" t="s">
        <v>2035</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4" t="s">
        <v>2145</v>
      </c>
      <c r="AR17" s="367" t="s">
        <v>195</v>
      </c>
      <c r="AS17" s="370"/>
      <c r="AT17" s="370"/>
      <c r="BE17" s="2"/>
    </row>
    <row r="18" spans="1:57" ht="72">
      <c r="A18" s="4" t="s">
        <v>2036</v>
      </c>
      <c r="B18" s="320" t="s">
        <v>2037</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4" t="s">
        <v>2145</v>
      </c>
      <c r="AR18" s="367" t="s">
        <v>195</v>
      </c>
      <c r="AS18" s="371"/>
      <c r="AT18" s="371"/>
      <c r="BE18" s="2"/>
    </row>
    <row r="19" spans="1:57" ht="72">
      <c r="A19" s="4" t="s">
        <v>2083</v>
      </c>
      <c r="B19" s="320" t="s">
        <v>2039</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4" t="s">
        <v>2145</v>
      </c>
      <c r="AR19" s="367" t="s">
        <v>195</v>
      </c>
      <c r="AS19" s="372"/>
      <c r="AT19" s="371"/>
      <c r="BE19" s="2"/>
    </row>
    <row r="20" spans="1:57" ht="72">
      <c r="A20" s="4" t="s">
        <v>2040</v>
      </c>
      <c r="B20" s="320" t="s">
        <v>2041</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4" t="s">
        <v>2145</v>
      </c>
      <c r="AR20" s="367" t="s">
        <v>195</v>
      </c>
      <c r="AS20" s="372"/>
      <c r="AT20" s="371"/>
      <c r="BE20" s="2"/>
    </row>
    <row r="21" spans="1:57" ht="72">
      <c r="A21" s="4" t="s">
        <v>2042</v>
      </c>
      <c r="B21" s="320" t="s">
        <v>2043</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4" t="s">
        <v>2145</v>
      </c>
      <c r="AR21" s="367" t="s">
        <v>195</v>
      </c>
      <c r="AS21" s="372"/>
      <c r="AT21" s="371"/>
      <c r="BE21" s="2"/>
    </row>
    <row r="22" spans="1:57" ht="72">
      <c r="A22" s="4" t="s">
        <v>2084</v>
      </c>
      <c r="B22" s="320" t="s">
        <v>2045</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4" t="s">
        <v>2145</v>
      </c>
      <c r="AR22" s="367" t="s">
        <v>195</v>
      </c>
      <c r="AS22" s="372"/>
      <c r="AT22" s="371"/>
      <c r="BE22" s="2"/>
    </row>
    <row r="23" spans="1:57" ht="72">
      <c r="A23" s="4" t="s">
        <v>2085</v>
      </c>
      <c r="B23" s="320" t="s">
        <v>2047</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4" t="s">
        <v>2145</v>
      </c>
      <c r="AR23" s="367" t="s">
        <v>195</v>
      </c>
      <c r="AS23" s="372"/>
      <c r="AT23" s="371"/>
      <c r="BE23" s="2"/>
    </row>
    <row r="24" spans="1:57" ht="72">
      <c r="A24" s="4" t="s">
        <v>2086</v>
      </c>
      <c r="B24" s="320" t="s">
        <v>2049</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4" t="s">
        <v>2145</v>
      </c>
      <c r="AR24" s="367" t="s">
        <v>195</v>
      </c>
      <c r="AS24" s="372"/>
      <c r="AT24" s="372"/>
      <c r="BE24" s="2"/>
    </row>
    <row r="25" spans="1:57" ht="72">
      <c r="A25" s="4" t="s">
        <v>2087</v>
      </c>
      <c r="B25" s="320" t="s">
        <v>2049</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4" t="s">
        <v>2145</v>
      </c>
      <c r="AR25" s="367" t="s">
        <v>195</v>
      </c>
      <c r="AS25" s="372"/>
      <c r="AT25" s="372"/>
      <c r="BE25" s="2"/>
    </row>
    <row r="26" spans="1:57" ht="72">
      <c r="A26" s="4" t="s">
        <v>2088</v>
      </c>
      <c r="B26" s="320" t="s">
        <v>2049</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4" t="s">
        <v>2145</v>
      </c>
      <c r="AR26" s="367" t="s">
        <v>195</v>
      </c>
      <c r="AS26" s="372"/>
      <c r="AT26" s="372"/>
      <c r="BE26" s="2"/>
    </row>
    <row r="27" spans="1:57" ht="72">
      <c r="A27" s="4" t="s">
        <v>2052</v>
      </c>
      <c r="B27" s="320" t="s">
        <v>2053</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4" t="s">
        <v>2145</v>
      </c>
      <c r="AR27" s="367" t="s">
        <v>195</v>
      </c>
      <c r="AS27" s="372"/>
      <c r="AT27" s="372"/>
      <c r="BE27" s="2"/>
    </row>
    <row r="28" spans="1:57" ht="72">
      <c r="A28" s="4" t="s">
        <v>2054</v>
      </c>
      <c r="B28" s="320" t="s">
        <v>2055</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4" t="s">
        <v>2145</v>
      </c>
      <c r="AR28" s="367" t="s">
        <v>195</v>
      </c>
      <c r="AS28" s="372"/>
      <c r="AT28" s="372"/>
      <c r="BE28" s="2"/>
    </row>
    <row r="29" spans="1:57" ht="72">
      <c r="A29" s="4" t="s">
        <v>2056</v>
      </c>
      <c r="B29" s="320" t="s">
        <v>2057</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4" t="s">
        <v>2145</v>
      </c>
      <c r="AR29" s="367" t="s">
        <v>195</v>
      </c>
      <c r="AS29" s="372"/>
      <c r="AT29" s="372"/>
      <c r="BE29" s="2"/>
    </row>
    <row r="30" spans="1:57" ht="72">
      <c r="A30" s="4" t="s">
        <v>2058</v>
      </c>
      <c r="B30" s="320" t="s">
        <v>2059</v>
      </c>
      <c r="C30" s="412">
        <v>0.129</v>
      </c>
      <c r="D30" s="415"/>
      <c r="E30" s="412">
        <v>0.11800000000000001</v>
      </c>
      <c r="F30" s="412">
        <v>9.6000000000000002E-2</v>
      </c>
      <c r="G30" s="412">
        <v>0.15</v>
      </c>
      <c r="H30" s="412">
        <v>0.156</v>
      </c>
      <c r="I30" s="415"/>
      <c r="J30" s="415"/>
      <c r="K30" s="412">
        <v>0.13900000000000001</v>
      </c>
      <c r="L30" s="412">
        <v>0.11700000000000001</v>
      </c>
      <c r="M30" s="417"/>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4" t="s">
        <v>2145</v>
      </c>
      <c r="AR30" s="367" t="s">
        <v>195</v>
      </c>
      <c r="AS30" s="372"/>
      <c r="AT30" s="371"/>
      <c r="BE30" s="2"/>
    </row>
    <row r="31" spans="1:57" ht="72">
      <c r="A31" s="4" t="s">
        <v>2060</v>
      </c>
      <c r="B31" s="320" t="s">
        <v>2061</v>
      </c>
      <c r="C31" s="412">
        <v>0.129</v>
      </c>
      <c r="D31" s="415"/>
      <c r="E31" s="412">
        <v>0.11800000000000001</v>
      </c>
      <c r="F31" s="412">
        <v>9.6000000000000002E-2</v>
      </c>
      <c r="G31" s="412">
        <v>0.15</v>
      </c>
      <c r="H31" s="412">
        <v>0.156</v>
      </c>
      <c r="I31" s="415"/>
      <c r="J31" s="415"/>
      <c r="K31" s="412">
        <v>0.13900000000000001</v>
      </c>
      <c r="L31" s="412">
        <v>0.11700000000000001</v>
      </c>
      <c r="M31" s="416"/>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4" t="s">
        <v>2145</v>
      </c>
      <c r="AR31" s="367" t="s">
        <v>195</v>
      </c>
      <c r="AS31" s="372"/>
      <c r="AT31" s="371"/>
      <c r="BE31" s="2"/>
    </row>
    <row r="32" spans="1:57" ht="72">
      <c r="A32" s="4" t="s">
        <v>2062</v>
      </c>
      <c r="B32" s="320" t="s">
        <v>2063</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4" t="s">
        <v>2145</v>
      </c>
      <c r="AR32" s="367" t="s">
        <v>195</v>
      </c>
      <c r="AS32" s="372"/>
      <c r="AT32" s="372"/>
      <c r="BE32" s="2"/>
    </row>
    <row r="33" spans="1:57" ht="72.75" thickBot="1">
      <c r="A33" s="4" t="s">
        <v>2064</v>
      </c>
      <c r="B33" s="320" t="s">
        <v>2065</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4" t="s">
        <v>2145</v>
      </c>
      <c r="AR33" s="367" t="s">
        <v>195</v>
      </c>
      <c r="AS33" s="372"/>
      <c r="AT33" s="371"/>
      <c r="BE33" s="2"/>
    </row>
    <row r="34" spans="1:57" ht="72.75" thickTop="1">
      <c r="A34" s="4" t="s">
        <v>2089</v>
      </c>
      <c r="B34" s="320" t="s">
        <v>2021</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4" t="s">
        <v>2145</v>
      </c>
      <c r="AR34" s="367" t="s">
        <v>195</v>
      </c>
      <c r="AS34" s="372"/>
      <c r="AT34" s="371"/>
      <c r="BE34" s="2"/>
    </row>
    <row r="35" spans="1:57" ht="72">
      <c r="A35" s="4" t="s">
        <v>2067</v>
      </c>
      <c r="B35" s="320" t="s">
        <v>2029</v>
      </c>
      <c r="C35" s="412">
        <v>0.125</v>
      </c>
      <c r="D35" s="415"/>
      <c r="E35" s="412">
        <v>9.9000000000000005E-2</v>
      </c>
      <c r="F35" s="412">
        <v>8.1000000000000003E-2</v>
      </c>
      <c r="G35" s="412">
        <v>0.151</v>
      </c>
      <c r="H35" s="412">
        <v>0.158</v>
      </c>
      <c r="I35" s="415"/>
      <c r="J35" s="415"/>
      <c r="K35" s="412">
        <v>0.125</v>
      </c>
      <c r="L35" s="412">
        <v>0.107</v>
      </c>
      <c r="M35" s="417"/>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4" t="s">
        <v>2145</v>
      </c>
      <c r="AR35" s="367" t="s">
        <v>195</v>
      </c>
      <c r="AS35" s="372"/>
      <c r="AT35" s="371"/>
      <c r="BE35" s="2"/>
    </row>
    <row r="36" spans="1:57" ht="72">
      <c r="A36" s="4" t="s">
        <v>2068</v>
      </c>
      <c r="B36" s="320" t="s">
        <v>2031</v>
      </c>
      <c r="C36" s="412">
        <v>0.125</v>
      </c>
      <c r="D36" s="415"/>
      <c r="E36" s="412">
        <v>9.9000000000000005E-2</v>
      </c>
      <c r="F36" s="412">
        <v>8.1000000000000003E-2</v>
      </c>
      <c r="G36" s="412">
        <v>0.151</v>
      </c>
      <c r="H36" s="412">
        <v>0.158</v>
      </c>
      <c r="I36" s="415"/>
      <c r="J36" s="415"/>
      <c r="K36" s="412">
        <v>0.125</v>
      </c>
      <c r="L36" s="412">
        <v>0.107</v>
      </c>
      <c r="M36" s="416"/>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4" t="s">
        <v>2145</v>
      </c>
      <c r="AR36" s="367" t="s">
        <v>195</v>
      </c>
      <c r="AS36" s="372"/>
      <c r="AT36" s="371"/>
      <c r="BE36" s="2"/>
    </row>
    <row r="37" spans="1:57" ht="72">
      <c r="A37" s="4" t="s">
        <v>2069</v>
      </c>
      <c r="B37" s="320" t="s">
        <v>2037</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4" t="s">
        <v>2145</v>
      </c>
      <c r="AR37" s="367" t="s">
        <v>2148</v>
      </c>
      <c r="AS37" s="375"/>
      <c r="AT37" s="375"/>
      <c r="BE37" s="2"/>
    </row>
    <row r="38" spans="1:57" ht="36">
      <c r="A38" s="4" t="s">
        <v>2070</v>
      </c>
      <c r="B38" s="320" t="s">
        <v>2041</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36" t="s">
        <v>2148</v>
      </c>
      <c r="AS38" s="437"/>
      <c r="AT38" s="438"/>
      <c r="BE38" s="2"/>
    </row>
    <row r="39" spans="1:57" ht="36.75" thickBot="1">
      <c r="A39" s="4" t="s">
        <v>2071</v>
      </c>
      <c r="B39" s="320" t="s">
        <v>2043</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36" t="s">
        <v>2148</v>
      </c>
      <c r="AS39" s="437"/>
      <c r="AT39" s="438"/>
      <c r="BE39" s="2"/>
    </row>
    <row r="40" spans="1:57" ht="36">
      <c r="A40" s="321" t="s">
        <v>2090</v>
      </c>
      <c r="B40" s="320" t="s">
        <v>2073</v>
      </c>
      <c r="C40" s="421"/>
      <c r="D40" s="422"/>
      <c r="E40" s="422"/>
      <c r="F40" s="422"/>
      <c r="G40" s="423"/>
      <c r="H40" s="423"/>
      <c r="I40" s="423"/>
      <c r="J40" s="423"/>
      <c r="K40" s="423"/>
      <c r="L40" s="423"/>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1"/>
      <c r="AJ40" s="433"/>
      <c r="AM40" s="8" t="s">
        <v>2076</v>
      </c>
      <c r="AN40" s="378" t="s">
        <v>2142</v>
      </c>
      <c r="AO40" s="373" t="s">
        <v>2146</v>
      </c>
      <c r="AP40" s="374" t="s">
        <v>2147</v>
      </c>
      <c r="AQ40" s="369" t="s">
        <v>236</v>
      </c>
      <c r="AR40" s="436" t="s">
        <v>2148</v>
      </c>
      <c r="AS40" s="437"/>
      <c r="AT40" s="438"/>
      <c r="BE40" s="2"/>
    </row>
    <row r="41" spans="1:57" ht="36.75" thickBot="1">
      <c r="A41" s="322" t="s">
        <v>2092</v>
      </c>
      <c r="B41" s="319" t="s">
        <v>2075</v>
      </c>
      <c r="C41" s="421"/>
      <c r="D41" s="422"/>
      <c r="E41" s="422"/>
      <c r="F41" s="422"/>
      <c r="G41" s="423"/>
      <c r="H41" s="423"/>
      <c r="I41" s="423"/>
      <c r="J41" s="423"/>
      <c r="K41" s="423"/>
      <c r="L41" s="423"/>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1"/>
      <c r="AJ41" s="433"/>
      <c r="AM41" s="12" t="s">
        <v>2078</v>
      </c>
      <c r="AN41" s="439" t="s">
        <v>2143</v>
      </c>
      <c r="AO41" s="5" t="s">
        <v>2146</v>
      </c>
      <c r="AP41" s="5" t="s">
        <v>2147</v>
      </c>
      <c r="AQ41" s="5" t="s">
        <v>236</v>
      </c>
      <c r="AR41" s="438" t="s">
        <v>2148</v>
      </c>
      <c r="AS41" s="437"/>
      <c r="AT41" s="438"/>
      <c r="BE41" s="2"/>
    </row>
    <row r="42" spans="1:57" ht="24">
      <c r="A42" s="323" t="s">
        <v>2093</v>
      </c>
      <c r="B42" s="324" t="s">
        <v>2077</v>
      </c>
      <c r="C42" s="421"/>
      <c r="D42" s="422"/>
      <c r="E42" s="422"/>
      <c r="F42" s="422"/>
      <c r="G42" s="424"/>
      <c r="H42" s="424"/>
      <c r="I42" s="424"/>
      <c r="J42" s="424"/>
      <c r="K42" s="424"/>
      <c r="L42" s="424"/>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1"/>
      <c r="AJ42" s="433"/>
      <c r="AM42" s="1"/>
      <c r="AN42" s="377"/>
      <c r="AO42" s="314"/>
      <c r="AP42" s="314"/>
      <c r="AQ42" s="314"/>
      <c r="AR42" s="314"/>
      <c r="AS42" s="435"/>
      <c r="AT42" s="435"/>
      <c r="BE42" s="2"/>
    </row>
    <row r="43" spans="1:57" ht="24.75" thickBot="1">
      <c r="A43" s="345" t="s">
        <v>2094</v>
      </c>
      <c r="B43" s="346" t="s">
        <v>2079</v>
      </c>
      <c r="C43" s="425"/>
      <c r="D43" s="426"/>
      <c r="E43" s="426"/>
      <c r="F43" s="426"/>
      <c r="G43" s="427"/>
      <c r="H43" s="427"/>
      <c r="I43" s="427"/>
      <c r="J43" s="427"/>
      <c r="K43" s="427"/>
      <c r="L43" s="427"/>
      <c r="M43" s="432">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1"/>
      <c r="AJ43" s="433"/>
      <c r="AM43" s="1"/>
      <c r="AN43" s="377"/>
      <c r="AO43" s="314"/>
      <c r="AP43" s="314"/>
      <c r="AQ43" s="314"/>
      <c r="AR43" s="314"/>
      <c r="AS43" s="435"/>
      <c r="AT43" s="435"/>
      <c r="BE43" s="2"/>
    </row>
    <row r="44" spans="1:57">
      <c r="A44" s="1"/>
      <c r="B44" s="428"/>
      <c r="C44" s="305"/>
      <c r="D44" s="305"/>
      <c r="E44" s="305"/>
      <c r="F44" s="305"/>
      <c r="G44" s="429"/>
      <c r="H44" s="429"/>
      <c r="I44" s="429"/>
      <c r="J44" s="429"/>
      <c r="K44" s="429"/>
      <c r="L44" s="429"/>
      <c r="M44" s="429"/>
      <c r="N44" s="314"/>
      <c r="O44" s="314"/>
      <c r="P44" s="305"/>
      <c r="V44" s="1"/>
      <c r="W44" s="428"/>
      <c r="X44" s="305"/>
      <c r="Y44" s="305"/>
      <c r="Z44" s="305"/>
      <c r="AA44" s="305"/>
      <c r="AB44" s="305"/>
      <c r="AC44" s="305"/>
      <c r="AD44" s="305"/>
      <c r="AE44" s="305"/>
      <c r="AF44" s="305"/>
      <c r="AG44" s="305"/>
      <c r="AI44" s="1"/>
      <c r="AJ44" s="433"/>
      <c r="AM44" s="1"/>
      <c r="AN44" s="377"/>
      <c r="AO44" s="314"/>
      <c r="AP44" s="314"/>
      <c r="AQ44" s="314"/>
      <c r="AR44" s="314"/>
      <c r="AS44" s="435"/>
      <c r="AT44" s="435"/>
      <c r="BE44" s="2"/>
    </row>
    <row r="45" spans="1:57" ht="24">
      <c r="A45" s="1"/>
      <c r="B45" s="428"/>
      <c r="C45" s="305" t="s">
        <v>193</v>
      </c>
      <c r="D45" s="305" t="s">
        <v>215</v>
      </c>
      <c r="E45" s="305" t="s">
        <v>216</v>
      </c>
      <c r="F45" s="305" t="s">
        <v>217</v>
      </c>
      <c r="G45" s="429"/>
      <c r="H45" s="429"/>
      <c r="I45" s="429"/>
      <c r="J45" s="429"/>
      <c r="K45" s="429"/>
      <c r="L45" s="429"/>
      <c r="M45" s="429"/>
      <c r="N45" s="314"/>
      <c r="O45" s="314"/>
      <c r="P45" s="305"/>
      <c r="V45" s="1"/>
      <c r="W45" s="428"/>
      <c r="X45" s="305"/>
      <c r="Y45" s="305"/>
      <c r="Z45" s="305"/>
      <c r="AA45" s="305"/>
      <c r="AB45" s="305"/>
      <c r="AC45" s="305"/>
      <c r="AD45" s="305"/>
      <c r="AE45" s="305"/>
      <c r="AF45" s="305"/>
      <c r="AG45" s="305"/>
      <c r="AI45" s="1"/>
      <c r="AJ45" s="433"/>
      <c r="AM45" s="1"/>
      <c r="AN45" s="377"/>
      <c r="AO45" s="314"/>
      <c r="AP45" s="314"/>
      <c r="AQ45" s="314"/>
      <c r="AR45" s="314"/>
      <c r="AS45" s="435"/>
      <c r="AT45" s="435"/>
      <c r="BE45" s="2"/>
    </row>
    <row r="46" spans="1:57" ht="14.25" thickBot="1">
      <c r="A46" s="1"/>
      <c r="B46" s="428"/>
      <c r="C46" s="305"/>
      <c r="D46" s="305"/>
      <c r="E46" s="305"/>
      <c r="F46" s="305"/>
      <c r="G46" s="429"/>
      <c r="H46" s="429"/>
      <c r="I46" s="429"/>
      <c r="J46" s="429"/>
      <c r="K46" s="429"/>
      <c r="L46" s="429"/>
      <c r="M46" s="429"/>
      <c r="N46" s="314"/>
      <c r="O46" s="314"/>
      <c r="P46" s="305"/>
      <c r="V46" s="1" t="s">
        <v>2229</v>
      </c>
      <c r="W46" s="428"/>
      <c r="X46" s="305"/>
      <c r="Y46" s="305"/>
      <c r="Z46" s="305"/>
      <c r="AA46" s="305"/>
      <c r="AB46" s="305"/>
      <c r="AC46" s="305"/>
      <c r="AD46" s="305"/>
      <c r="AE46" s="305"/>
      <c r="AF46" s="305"/>
      <c r="AG46" s="305"/>
      <c r="AI46" s="1"/>
      <c r="AJ46" s="433"/>
      <c r="AM46" s="1"/>
      <c r="AN46" s="377"/>
      <c r="AO46" s="314"/>
      <c r="AP46" s="314"/>
      <c r="AQ46" s="314"/>
      <c r="AR46" s="314"/>
      <c r="AS46" s="435"/>
      <c r="AT46" s="435"/>
      <c r="BE46" s="2"/>
    </row>
    <row r="47" spans="1:57" ht="14.25" customHeight="1" thickBot="1">
      <c r="A47" s="1" t="s">
        <v>2167</v>
      </c>
      <c r="B47" s="428"/>
      <c r="C47" s="305"/>
      <c r="D47" s="305"/>
      <c r="E47" s="305"/>
      <c r="F47" s="305"/>
      <c r="G47" s="429"/>
      <c r="H47" s="429"/>
      <c r="I47" s="429"/>
      <c r="J47" s="429"/>
      <c r="K47" s="429"/>
      <c r="L47" s="429"/>
      <c r="M47" s="429"/>
      <c r="N47" s="314"/>
      <c r="O47" s="314"/>
      <c r="P47" s="305"/>
      <c r="V47" s="933" t="s">
        <v>205</v>
      </c>
      <c r="W47" s="936" t="s">
        <v>206</v>
      </c>
      <c r="X47" s="941" t="s">
        <v>2231</v>
      </c>
      <c r="Y47" s="942"/>
      <c r="Z47" s="471"/>
      <c r="AA47" s="472"/>
      <c r="AB47" s="472"/>
      <c r="AC47" s="472"/>
      <c r="AD47" s="472"/>
      <c r="AE47" s="472"/>
      <c r="AF47" s="472"/>
      <c r="AG47" s="472"/>
      <c r="AI47" s="1"/>
      <c r="AJ47" s="433"/>
      <c r="AM47" s="1"/>
      <c r="AN47" s="377"/>
      <c r="AO47" s="314"/>
      <c r="AP47" s="314"/>
      <c r="AQ47" s="314"/>
      <c r="AR47" s="314"/>
      <c r="AS47" s="435"/>
      <c r="AT47" s="435"/>
      <c r="BE47" s="2"/>
    </row>
    <row r="48" spans="1:57" ht="60" customHeight="1">
      <c r="A48" s="443" t="s">
        <v>2166</v>
      </c>
      <c r="B48" s="444" t="s">
        <v>206</v>
      </c>
      <c r="C48" s="943" t="s">
        <v>211</v>
      </c>
      <c r="D48" s="943"/>
      <c r="E48" s="943"/>
      <c r="F48" s="943"/>
      <c r="G48" s="943"/>
      <c r="H48" s="943"/>
      <c r="I48" s="943"/>
      <c r="J48" s="429"/>
      <c r="K48" s="429"/>
      <c r="L48" s="429"/>
      <c r="M48" s="429"/>
      <c r="N48" s="314"/>
      <c r="O48" s="314"/>
      <c r="P48" s="305"/>
      <c r="V48" s="934"/>
      <c r="W48" s="937"/>
      <c r="X48" s="939" t="s">
        <v>2230</v>
      </c>
      <c r="Y48" s="940"/>
      <c r="Z48" s="473"/>
      <c r="AA48" s="474"/>
      <c r="AB48" s="474"/>
      <c r="AC48" s="474"/>
      <c r="AD48" s="474"/>
      <c r="AE48" s="474"/>
      <c r="AF48" s="474"/>
      <c r="AG48" s="474"/>
      <c r="AI48" s="1"/>
      <c r="AJ48" s="433"/>
      <c r="AM48" s="1"/>
      <c r="AN48" s="431"/>
      <c r="AO48" s="314"/>
      <c r="AP48" s="314"/>
      <c r="AQ48" s="314"/>
      <c r="AR48" s="1"/>
      <c r="BE48" s="2"/>
    </row>
    <row r="49" spans="1:57" ht="24.75" thickBot="1">
      <c r="A49" s="443"/>
      <c r="B49" s="444"/>
      <c r="C49" s="19" t="s">
        <v>2005</v>
      </c>
      <c r="D49" s="19" t="s">
        <v>2003</v>
      </c>
      <c r="E49" s="19" t="s">
        <v>2004</v>
      </c>
      <c r="F49" s="19" t="s">
        <v>2006</v>
      </c>
      <c r="G49" s="309" t="s">
        <v>216</v>
      </c>
      <c r="H49" s="309" t="s">
        <v>217</v>
      </c>
      <c r="I49" s="309" t="s">
        <v>224</v>
      </c>
      <c r="J49" s="429"/>
      <c r="K49" s="429"/>
      <c r="L49" s="429"/>
      <c r="M49" s="429"/>
      <c r="N49" s="314"/>
      <c r="O49" s="314"/>
      <c r="P49" s="305"/>
      <c r="V49" s="935"/>
      <c r="W49" s="938"/>
      <c r="X49" s="347" t="s">
        <v>219</v>
      </c>
      <c r="Y49" s="466" t="s">
        <v>2006</v>
      </c>
      <c r="Z49" s="468"/>
      <c r="AA49" s="469"/>
      <c r="AB49" s="469"/>
      <c r="AC49" s="469"/>
      <c r="AI49" s="1"/>
      <c r="AJ49" s="433"/>
      <c r="AM49" s="430"/>
      <c r="AN49" s="431"/>
      <c r="AO49" s="314"/>
      <c r="AP49" s="314"/>
      <c r="AQ49" s="314"/>
      <c r="AR49" s="1"/>
      <c r="BE49" s="2"/>
    </row>
    <row r="50" spans="1:57" ht="14.25" thickBot="1">
      <c r="A50" s="443" t="s">
        <v>2010</v>
      </c>
      <c r="B50" s="444" t="s">
        <v>2011</v>
      </c>
      <c r="C50" s="19">
        <v>0.44600000000000001</v>
      </c>
      <c r="D50" s="19">
        <v>0.45600000000000002</v>
      </c>
      <c r="E50" s="19">
        <v>0.43099999999999999</v>
      </c>
      <c r="F50" s="19">
        <v>0.441</v>
      </c>
      <c r="G50" s="309">
        <v>0.376</v>
      </c>
      <c r="H50" s="309">
        <v>0.30199999999999999</v>
      </c>
      <c r="I50" s="309"/>
      <c r="J50" s="429"/>
      <c r="K50" s="429"/>
      <c r="L50" s="429"/>
      <c r="M50" s="429"/>
      <c r="N50" s="314"/>
      <c r="O50" s="314"/>
      <c r="V50" s="322" t="s">
        <v>2010</v>
      </c>
      <c r="W50" s="319" t="s">
        <v>2011</v>
      </c>
      <c r="X50" s="306">
        <f>F50/D50</f>
        <v>0.96710526315789469</v>
      </c>
      <c r="Y50" s="467">
        <f>F50/F50</f>
        <v>1</v>
      </c>
      <c r="Z50" s="470"/>
      <c r="AA50" s="305"/>
      <c r="AB50" s="305"/>
      <c r="AC50" s="305"/>
      <c r="AI50" s="1"/>
      <c r="AJ50" s="433"/>
      <c r="AM50" s="430"/>
      <c r="AN50" s="431"/>
      <c r="AO50" s="314"/>
      <c r="AP50" s="314"/>
      <c r="AQ50" s="314"/>
      <c r="AR50" s="1"/>
      <c r="BE50" s="2"/>
    </row>
    <row r="51" spans="1:57" ht="14.25" thickBot="1">
      <c r="A51" s="443" t="s">
        <v>2012</v>
      </c>
      <c r="B51" s="444" t="s">
        <v>2013</v>
      </c>
      <c r="C51" s="19">
        <v>0.372</v>
      </c>
      <c r="D51" s="19">
        <v>0.38200000000000001</v>
      </c>
      <c r="E51" s="19">
        <v>0.35699999999999998</v>
      </c>
      <c r="F51" s="19">
        <v>0.36699999999999999</v>
      </c>
      <c r="G51" s="309">
        <v>0.30199999999999999</v>
      </c>
      <c r="H51" s="309">
        <v>0.248</v>
      </c>
      <c r="I51" s="309"/>
      <c r="J51" s="429"/>
      <c r="K51" s="429"/>
      <c r="L51" s="429"/>
      <c r="M51" s="429"/>
      <c r="N51" s="314"/>
      <c r="O51" s="314"/>
      <c r="V51" s="4" t="s">
        <v>2012</v>
      </c>
      <c r="W51" s="320" t="s">
        <v>2013</v>
      </c>
      <c r="X51" s="306">
        <f t="shared" ref="X51:X88" si="78">F51/D51</f>
        <v>0.96073298429319365</v>
      </c>
      <c r="Y51" s="467">
        <f t="shared" ref="Y51:Y88" si="79">F51/F51</f>
        <v>1</v>
      </c>
      <c r="Z51" s="470"/>
      <c r="AA51" s="305"/>
      <c r="AB51" s="305"/>
      <c r="AC51" s="305"/>
      <c r="AI51" s="1"/>
      <c r="AJ51" s="433"/>
      <c r="AM51" s="431"/>
      <c r="AN51" s="431"/>
      <c r="AO51" s="314"/>
      <c r="AP51" s="314"/>
      <c r="AQ51" s="314"/>
      <c r="AR51" s="1"/>
      <c r="BE51" s="2"/>
    </row>
    <row r="52" spans="1:57" ht="14.25" thickBot="1">
      <c r="A52" s="443" t="s">
        <v>2014</v>
      </c>
      <c r="B52" s="444" t="s">
        <v>2015</v>
      </c>
      <c r="C52" s="19">
        <v>0.44600000000000001</v>
      </c>
      <c r="D52" s="19">
        <v>0.45600000000000002</v>
      </c>
      <c r="E52" s="19">
        <v>0.43099999999999999</v>
      </c>
      <c r="F52" s="19">
        <v>0.441</v>
      </c>
      <c r="G52" s="309">
        <v>0.376</v>
      </c>
      <c r="H52" s="309">
        <v>0.30199999999999999</v>
      </c>
      <c r="I52" s="309"/>
      <c r="J52" s="429"/>
      <c r="K52" s="429"/>
      <c r="L52" s="429"/>
      <c r="M52" s="429"/>
      <c r="N52" s="314"/>
      <c r="O52" s="314"/>
      <c r="V52" s="4" t="s">
        <v>2014</v>
      </c>
      <c r="W52" s="320" t="s">
        <v>2015</v>
      </c>
      <c r="X52" s="306">
        <f t="shared" si="78"/>
        <v>0.96710526315789469</v>
      </c>
      <c r="Y52" s="467">
        <f t="shared" si="79"/>
        <v>1</v>
      </c>
      <c r="Z52" s="470"/>
      <c r="AA52" s="305"/>
      <c r="AB52" s="305"/>
      <c r="AC52" s="305"/>
      <c r="AI52" s="1"/>
      <c r="AJ52" s="433"/>
      <c r="AM52" s="431"/>
      <c r="AN52" s="431"/>
      <c r="AO52" s="314"/>
      <c r="AP52" s="314"/>
      <c r="AQ52" s="314"/>
      <c r="AR52" s="1"/>
      <c r="BE52" s="2"/>
    </row>
    <row r="53" spans="1:57" ht="14.25" thickBot="1">
      <c r="A53" s="443" t="s">
        <v>2016</v>
      </c>
      <c r="B53" s="444"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67">
        <f t="shared" si="79"/>
        <v>1</v>
      </c>
      <c r="Z53" s="470"/>
      <c r="AA53" s="305"/>
      <c r="AB53" s="305"/>
      <c r="AC53" s="305"/>
      <c r="AM53" s="431"/>
      <c r="AN53" s="431"/>
      <c r="AO53" s="314"/>
      <c r="AP53" s="314"/>
      <c r="AQ53" s="314"/>
      <c r="AR53" s="1"/>
      <c r="BE53" s="2"/>
    </row>
    <row r="54" spans="1:57" ht="14.25" thickBot="1">
      <c r="A54" s="445" t="s">
        <v>2018</v>
      </c>
      <c r="B54" s="446"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67" t="e">
        <f t="shared" si="79"/>
        <v>#DIV/0!</v>
      </c>
      <c r="Z54" s="470"/>
      <c r="AA54" s="305"/>
      <c r="AB54" s="305"/>
      <c r="AC54" s="305"/>
      <c r="AM54" s="431"/>
      <c r="AN54" s="431"/>
      <c r="AO54" s="314"/>
      <c r="AP54" s="314"/>
      <c r="AQ54" s="314"/>
      <c r="AR54" s="1"/>
      <c r="BE54" s="2"/>
    </row>
    <row r="55" spans="1:57" ht="14.25" thickBot="1">
      <c r="A55" s="445" t="s">
        <v>2020</v>
      </c>
      <c r="B55" s="446"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67">
        <f t="shared" si="79"/>
        <v>1</v>
      </c>
      <c r="Z55" s="470"/>
      <c r="AA55" s="305"/>
      <c r="AB55" s="305"/>
      <c r="AC55" s="305"/>
      <c r="BE55" s="2"/>
    </row>
    <row r="56" spans="1:57" ht="14.25" thickBot="1">
      <c r="A56" s="446" t="s">
        <v>2022</v>
      </c>
      <c r="B56" s="446"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67" t="e">
        <f t="shared" si="79"/>
        <v>#DIV/0!</v>
      </c>
      <c r="Z56" s="470"/>
      <c r="AA56" s="305"/>
      <c r="AB56" s="305"/>
      <c r="AC56" s="305"/>
      <c r="BE56" s="2"/>
    </row>
    <row r="57" spans="1:57" ht="14.25" thickBot="1">
      <c r="A57" s="446" t="s">
        <v>2080</v>
      </c>
      <c r="B57" s="446"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67" t="e">
        <f t="shared" si="79"/>
        <v>#DIV/0!</v>
      </c>
      <c r="Z57" s="470"/>
      <c r="AA57" s="305"/>
      <c r="AB57" s="305"/>
      <c r="AC57" s="305"/>
      <c r="BE57" s="2"/>
    </row>
    <row r="58" spans="1:57" ht="14.25" thickBot="1">
      <c r="A58" s="446" t="s">
        <v>2026</v>
      </c>
      <c r="B58" s="446"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67">
        <f t="shared" si="79"/>
        <v>1</v>
      </c>
      <c r="Z58" s="470"/>
      <c r="AA58" s="305"/>
      <c r="AB58" s="305"/>
      <c r="AC58" s="305"/>
      <c r="BE58" s="2"/>
    </row>
    <row r="59" spans="1:57" ht="14.25" thickBot="1">
      <c r="A59" s="446" t="s">
        <v>2028</v>
      </c>
      <c r="B59" s="446"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67">
        <f t="shared" si="79"/>
        <v>1</v>
      </c>
      <c r="Z59" s="470"/>
      <c r="AA59" s="305"/>
      <c r="AB59" s="305"/>
      <c r="AC59" s="305"/>
      <c r="BE59" s="2"/>
    </row>
    <row r="60" spans="1:57" ht="14.25" thickBot="1">
      <c r="A60" s="437" t="s">
        <v>2030</v>
      </c>
      <c r="B60" s="437" t="s">
        <v>2031</v>
      </c>
      <c r="C60" s="437">
        <v>0.16400000000000001</v>
      </c>
      <c r="D60" s="437">
        <v>0.17100000000000001</v>
      </c>
      <c r="E60" s="437">
        <v>0.16</v>
      </c>
      <c r="F60" s="437">
        <v>0.16700000000000001</v>
      </c>
      <c r="G60" s="437">
        <v>0.124</v>
      </c>
      <c r="H60" s="437">
        <v>0.106</v>
      </c>
      <c r="I60" s="437"/>
      <c r="V60" s="4" t="s">
        <v>2030</v>
      </c>
      <c r="W60" s="320" t="s">
        <v>2031</v>
      </c>
      <c r="X60" s="306">
        <f t="shared" si="78"/>
        <v>0.97660818713450293</v>
      </c>
      <c r="Y60" s="467">
        <f t="shared" si="79"/>
        <v>1</v>
      </c>
      <c r="Z60" s="470"/>
      <c r="AA60" s="305"/>
      <c r="AB60" s="305"/>
      <c r="AC60" s="305"/>
    </row>
    <row r="61" spans="1:57" ht="14.25" thickBot="1">
      <c r="A61" s="437" t="s">
        <v>2081</v>
      </c>
      <c r="B61" s="437" t="s">
        <v>2033</v>
      </c>
      <c r="C61" s="437">
        <v>0.16400000000000001</v>
      </c>
      <c r="D61" s="437">
        <v>0.17100000000000001</v>
      </c>
      <c r="E61" s="437">
        <v>0.16</v>
      </c>
      <c r="F61" s="437">
        <v>0.16700000000000001</v>
      </c>
      <c r="G61" s="437">
        <v>0.124</v>
      </c>
      <c r="H61" s="437">
        <v>0.126</v>
      </c>
      <c r="I61" s="437"/>
      <c r="V61" s="4" t="s">
        <v>2081</v>
      </c>
      <c r="W61" s="320" t="s">
        <v>2033</v>
      </c>
      <c r="X61" s="306">
        <f t="shared" si="78"/>
        <v>0.97660818713450293</v>
      </c>
      <c r="Y61" s="467">
        <f t="shared" si="79"/>
        <v>1</v>
      </c>
      <c r="Z61" s="470"/>
      <c r="AA61" s="305"/>
      <c r="AB61" s="305"/>
      <c r="AC61" s="305"/>
    </row>
    <row r="62" spans="1:57" ht="14.25" thickBot="1">
      <c r="A62" s="437" t="s">
        <v>2082</v>
      </c>
      <c r="B62" s="437" t="s">
        <v>2035</v>
      </c>
      <c r="C62" s="437">
        <v>0.115</v>
      </c>
      <c r="D62" s="437">
        <v>0.11899999999999999</v>
      </c>
      <c r="E62" s="437">
        <v>0.113</v>
      </c>
      <c r="F62" s="437">
        <v>0.11700000000000001</v>
      </c>
      <c r="G62" s="437">
        <v>9.8000000000000004E-2</v>
      </c>
      <c r="H62" s="437">
        <v>8.1000000000000003E-2</v>
      </c>
      <c r="I62" s="437"/>
      <c r="V62" s="4" t="s">
        <v>2082</v>
      </c>
      <c r="W62" s="320" t="s">
        <v>2035</v>
      </c>
      <c r="X62" s="306">
        <f t="shared" si="78"/>
        <v>0.98319327731092443</v>
      </c>
      <c r="Y62" s="467">
        <f t="shared" si="79"/>
        <v>1</v>
      </c>
      <c r="Z62" s="470"/>
      <c r="AA62" s="305"/>
      <c r="AB62" s="305"/>
      <c r="AC62" s="305"/>
    </row>
    <row r="63" spans="1:57" ht="14.25" thickBot="1">
      <c r="A63" s="437" t="s">
        <v>2036</v>
      </c>
      <c r="B63" s="437" t="s">
        <v>2037</v>
      </c>
      <c r="C63" s="437">
        <v>0.115</v>
      </c>
      <c r="D63" s="437">
        <v>0.11899999999999999</v>
      </c>
      <c r="E63" s="437">
        <v>0.113</v>
      </c>
      <c r="F63" s="437">
        <v>0.11700000000000001</v>
      </c>
      <c r="G63" s="437">
        <v>9.8000000000000004E-2</v>
      </c>
      <c r="H63" s="437">
        <v>8.1000000000000003E-2</v>
      </c>
      <c r="I63" s="437"/>
      <c r="V63" s="4" t="s">
        <v>2036</v>
      </c>
      <c r="W63" s="320" t="s">
        <v>2037</v>
      </c>
      <c r="X63" s="306">
        <f t="shared" si="78"/>
        <v>0.98319327731092443</v>
      </c>
      <c r="Y63" s="467">
        <f t="shared" si="79"/>
        <v>1</v>
      </c>
      <c r="Z63" s="470"/>
      <c r="AA63" s="305"/>
      <c r="AB63" s="305"/>
      <c r="AC63" s="305"/>
    </row>
    <row r="64" spans="1:57" ht="14.25" thickBot="1">
      <c r="A64" s="437" t="s">
        <v>2083</v>
      </c>
      <c r="B64" s="437" t="s">
        <v>2039</v>
      </c>
      <c r="C64" s="437">
        <v>0.115</v>
      </c>
      <c r="D64" s="437">
        <v>0.11899999999999999</v>
      </c>
      <c r="E64" s="437">
        <v>0.113</v>
      </c>
      <c r="F64" s="437">
        <v>0.11700000000000001</v>
      </c>
      <c r="G64" s="437">
        <v>9.8000000000000004E-2</v>
      </c>
      <c r="H64" s="437">
        <v>8.1000000000000003E-2</v>
      </c>
      <c r="I64" s="437"/>
      <c r="V64" s="4" t="s">
        <v>2083</v>
      </c>
      <c r="W64" s="320" t="s">
        <v>2039</v>
      </c>
      <c r="X64" s="306">
        <f t="shared" si="78"/>
        <v>0.98319327731092443</v>
      </c>
      <c r="Y64" s="467">
        <f t="shared" si="79"/>
        <v>1</v>
      </c>
      <c r="Z64" s="470"/>
      <c r="AA64" s="305"/>
      <c r="AB64" s="305"/>
      <c r="AC64" s="305"/>
    </row>
    <row r="65" spans="1:29" ht="14.25" thickBot="1">
      <c r="A65" s="437" t="s">
        <v>2040</v>
      </c>
      <c r="B65" s="437" t="s">
        <v>2041</v>
      </c>
      <c r="C65" s="437">
        <v>0.108</v>
      </c>
      <c r="D65" s="437">
        <v>0.112</v>
      </c>
      <c r="E65" s="437">
        <v>0.106</v>
      </c>
      <c r="F65" s="437">
        <v>0.11</v>
      </c>
      <c r="G65" s="437">
        <v>9.0999999999999998E-2</v>
      </c>
      <c r="H65" s="437">
        <v>7.4999999999999997E-2</v>
      </c>
      <c r="I65" s="437"/>
      <c r="V65" s="4" t="s">
        <v>2040</v>
      </c>
      <c r="W65" s="320" t="s">
        <v>2041</v>
      </c>
      <c r="X65" s="306">
        <f t="shared" si="78"/>
        <v>0.9821428571428571</v>
      </c>
      <c r="Y65" s="467">
        <f t="shared" si="79"/>
        <v>1</v>
      </c>
      <c r="Z65" s="470"/>
      <c r="AA65" s="305"/>
      <c r="AB65" s="305"/>
      <c r="AC65" s="305"/>
    </row>
    <row r="66" spans="1:29" ht="14.25" thickBot="1">
      <c r="A66" s="437" t="s">
        <v>2042</v>
      </c>
      <c r="B66" s="437" t="s">
        <v>2043</v>
      </c>
      <c r="C66" s="437">
        <v>0.105</v>
      </c>
      <c r="D66" s="437">
        <v>0.109</v>
      </c>
      <c r="E66" s="437">
        <v>0.10299999999999999</v>
      </c>
      <c r="F66" s="437">
        <v>0.107</v>
      </c>
      <c r="G66" s="437">
        <v>8.7999999999999995E-2</v>
      </c>
      <c r="H66" s="437">
        <v>7.3999999999999996E-2</v>
      </c>
      <c r="I66" s="437"/>
      <c r="V66" s="4" t="s">
        <v>2042</v>
      </c>
      <c r="W66" s="320" t="s">
        <v>2043</v>
      </c>
      <c r="X66" s="306">
        <f t="shared" si="78"/>
        <v>0.98165137614678899</v>
      </c>
      <c r="Y66" s="467">
        <f t="shared" si="79"/>
        <v>1</v>
      </c>
      <c r="Z66" s="470"/>
      <c r="AA66" s="305"/>
      <c r="AB66" s="305"/>
      <c r="AC66" s="305"/>
    </row>
    <row r="67" spans="1:29" ht="14.25" thickBot="1">
      <c r="A67" s="437" t="s">
        <v>2084</v>
      </c>
      <c r="B67" s="437" t="s">
        <v>2045</v>
      </c>
      <c r="C67" s="437">
        <v>0.115</v>
      </c>
      <c r="D67" s="437">
        <v>0.11899999999999999</v>
      </c>
      <c r="E67" s="437"/>
      <c r="F67" s="437"/>
      <c r="G67" s="437">
        <v>9.8000000000000004E-2</v>
      </c>
      <c r="H67" s="437">
        <v>8.1000000000000003E-2</v>
      </c>
      <c r="I67" s="437"/>
      <c r="V67" s="4" t="s">
        <v>2084</v>
      </c>
      <c r="W67" s="320" t="s">
        <v>2045</v>
      </c>
      <c r="X67" s="306">
        <f t="shared" si="78"/>
        <v>0</v>
      </c>
      <c r="Y67" s="467" t="e">
        <f t="shared" si="79"/>
        <v>#DIV/0!</v>
      </c>
      <c r="Z67" s="470"/>
      <c r="AA67" s="305"/>
      <c r="AB67" s="305"/>
      <c r="AC67" s="305"/>
    </row>
    <row r="68" spans="1:29" ht="14.25" thickBot="1">
      <c r="A68" s="437" t="s">
        <v>2085</v>
      </c>
      <c r="B68" s="437" t="s">
        <v>2047</v>
      </c>
      <c r="C68" s="437">
        <v>0.115</v>
      </c>
      <c r="D68" s="437">
        <v>0.11899999999999999</v>
      </c>
      <c r="E68" s="437">
        <v>0.113</v>
      </c>
      <c r="F68" s="437">
        <v>0.11700000000000001</v>
      </c>
      <c r="G68" s="437">
        <v>9.8000000000000004E-2</v>
      </c>
      <c r="H68" s="437">
        <v>8.1000000000000003E-2</v>
      </c>
      <c r="I68" s="437"/>
      <c r="V68" s="4" t="s">
        <v>2085</v>
      </c>
      <c r="W68" s="320" t="s">
        <v>2047</v>
      </c>
      <c r="X68" s="306">
        <f t="shared" si="78"/>
        <v>0.98319327731092443</v>
      </c>
      <c r="Y68" s="467">
        <f t="shared" si="79"/>
        <v>1</v>
      </c>
      <c r="Z68" s="470"/>
      <c r="AA68" s="305"/>
      <c r="AB68" s="305"/>
      <c r="AC68" s="305"/>
    </row>
    <row r="69" spans="1:29" ht="14.25" thickBot="1">
      <c r="A69" s="437" t="s">
        <v>2086</v>
      </c>
      <c r="B69" s="437" t="s">
        <v>2049</v>
      </c>
      <c r="C69" s="437">
        <v>0.16300000000000001</v>
      </c>
      <c r="D69" s="437">
        <v>0.16900000000000001</v>
      </c>
      <c r="E69" s="437">
        <v>0.16</v>
      </c>
      <c r="F69" s="437">
        <v>0.16600000000000001</v>
      </c>
      <c r="G69" s="437">
        <v>0.14399999999999999</v>
      </c>
      <c r="H69" s="437">
        <v>0.121</v>
      </c>
      <c r="I69" s="437"/>
      <c r="V69" s="4" t="s">
        <v>2086</v>
      </c>
      <c r="W69" s="320" t="s">
        <v>2049</v>
      </c>
      <c r="X69" s="306">
        <f t="shared" si="78"/>
        <v>0.98224852071005919</v>
      </c>
      <c r="Y69" s="467">
        <f t="shared" si="79"/>
        <v>1</v>
      </c>
      <c r="Z69" s="470"/>
      <c r="AA69" s="305"/>
      <c r="AB69" s="305"/>
      <c r="AC69" s="305"/>
    </row>
    <row r="70" spans="1:29" ht="14.25" thickBot="1">
      <c r="A70" s="437" t="s">
        <v>2087</v>
      </c>
      <c r="B70" s="437" t="s">
        <v>2049</v>
      </c>
      <c r="C70" s="437">
        <v>0.16300000000000001</v>
      </c>
      <c r="D70" s="437">
        <v>0.16900000000000001</v>
      </c>
      <c r="E70" s="437">
        <v>0.16</v>
      </c>
      <c r="F70" s="437">
        <v>0.16600000000000001</v>
      </c>
      <c r="G70" s="437">
        <v>0.14399999999999999</v>
      </c>
      <c r="H70" s="437">
        <v>0.121</v>
      </c>
      <c r="I70" s="437"/>
      <c r="V70" s="4" t="s">
        <v>2087</v>
      </c>
      <c r="W70" s="320" t="s">
        <v>2049</v>
      </c>
      <c r="X70" s="306">
        <f t="shared" si="78"/>
        <v>0.98224852071005919</v>
      </c>
      <c r="Y70" s="467">
        <f t="shared" si="79"/>
        <v>1</v>
      </c>
      <c r="Z70" s="470"/>
      <c r="AA70" s="305"/>
      <c r="AB70" s="305"/>
      <c r="AC70" s="305"/>
    </row>
    <row r="71" spans="1:29" ht="14.25" thickBot="1">
      <c r="A71" s="437" t="s">
        <v>2088</v>
      </c>
      <c r="B71" s="437" t="s">
        <v>2049</v>
      </c>
      <c r="C71" s="437">
        <v>0.22700000000000001</v>
      </c>
      <c r="D71" s="437">
        <v>0.23300000000000001</v>
      </c>
      <c r="E71" s="437">
        <v>0.224</v>
      </c>
      <c r="F71" s="437">
        <v>0.23</v>
      </c>
      <c r="G71" s="437">
        <v>0.20799999999999999</v>
      </c>
      <c r="H71" s="437">
        <v>0.16800000000000001</v>
      </c>
      <c r="I71" s="437"/>
      <c r="V71" s="4" t="s">
        <v>2088</v>
      </c>
      <c r="W71" s="320" t="s">
        <v>2049</v>
      </c>
      <c r="X71" s="306">
        <f t="shared" si="78"/>
        <v>0.98712446351931327</v>
      </c>
      <c r="Y71" s="467">
        <f t="shared" si="79"/>
        <v>1</v>
      </c>
      <c r="Z71" s="470"/>
      <c r="AA71" s="305"/>
      <c r="AB71" s="305"/>
      <c r="AC71" s="305"/>
    </row>
    <row r="72" spans="1:29" ht="14.25" thickBot="1">
      <c r="A72" s="437" t="s">
        <v>2052</v>
      </c>
      <c r="B72" s="437" t="s">
        <v>2053</v>
      </c>
      <c r="C72" s="437">
        <v>0.152</v>
      </c>
      <c r="D72" s="437">
        <v>0.158</v>
      </c>
      <c r="E72" s="437">
        <v>0.14899999999999999</v>
      </c>
      <c r="F72" s="437">
        <v>0.155</v>
      </c>
      <c r="G72" s="437">
        <v>0.13900000000000001</v>
      </c>
      <c r="H72" s="437">
        <v>0.11700000000000001</v>
      </c>
      <c r="I72" s="437"/>
      <c r="V72" s="4" t="s">
        <v>2052</v>
      </c>
      <c r="W72" s="320" t="s">
        <v>2053</v>
      </c>
      <c r="X72" s="306">
        <f t="shared" si="78"/>
        <v>0.98101265822784811</v>
      </c>
      <c r="Y72" s="467">
        <f t="shared" si="79"/>
        <v>1</v>
      </c>
      <c r="Z72" s="470"/>
      <c r="AA72" s="305"/>
      <c r="AB72" s="305"/>
      <c r="AC72" s="305"/>
    </row>
    <row r="73" spans="1:29" ht="14.25" thickBot="1">
      <c r="A73" s="437" t="s">
        <v>2054</v>
      </c>
      <c r="B73" s="437" t="s">
        <v>2055</v>
      </c>
      <c r="C73" s="437">
        <v>0.19700000000000001</v>
      </c>
      <c r="D73" s="437">
        <v>0.20300000000000001</v>
      </c>
      <c r="E73" s="437">
        <v>0.19400000000000001</v>
      </c>
      <c r="F73" s="437">
        <v>0.2</v>
      </c>
      <c r="G73" s="437">
        <v>0.184</v>
      </c>
      <c r="H73" s="437">
        <v>0.15</v>
      </c>
      <c r="I73" s="437"/>
      <c r="V73" s="4" t="s">
        <v>2054</v>
      </c>
      <c r="W73" s="320" t="s">
        <v>2055</v>
      </c>
      <c r="X73" s="306">
        <f t="shared" si="78"/>
        <v>0.98522167487684731</v>
      </c>
      <c r="Y73" s="467">
        <f t="shared" si="79"/>
        <v>1</v>
      </c>
      <c r="Z73" s="470"/>
      <c r="AA73" s="305"/>
      <c r="AB73" s="305"/>
      <c r="AC73" s="305"/>
    </row>
    <row r="74" spans="1:29" ht="14.25" thickBot="1">
      <c r="A74" s="437" t="s">
        <v>2056</v>
      </c>
      <c r="B74" s="437" t="s">
        <v>2057</v>
      </c>
      <c r="C74" s="437">
        <v>0.155</v>
      </c>
      <c r="D74" s="437">
        <v>0.161</v>
      </c>
      <c r="E74" s="437">
        <v>0.152</v>
      </c>
      <c r="F74" s="437">
        <v>0.158</v>
      </c>
      <c r="G74" s="437">
        <v>0.14199999999999999</v>
      </c>
      <c r="H74" s="437">
        <v>0.11899999999999999</v>
      </c>
      <c r="I74" s="437"/>
      <c r="V74" s="4" t="s">
        <v>2056</v>
      </c>
      <c r="W74" s="320" t="s">
        <v>2057</v>
      </c>
      <c r="X74" s="306">
        <f t="shared" si="78"/>
        <v>0.98136645962732916</v>
      </c>
      <c r="Y74" s="467">
        <f t="shared" si="79"/>
        <v>1</v>
      </c>
      <c r="Z74" s="470"/>
      <c r="AA74" s="305"/>
      <c r="AB74" s="305"/>
      <c r="AC74" s="305"/>
    </row>
    <row r="75" spans="1:29" ht="14.25" thickBot="1">
      <c r="A75" s="437" t="s">
        <v>2058</v>
      </c>
      <c r="B75" s="437" t="s">
        <v>2059</v>
      </c>
      <c r="C75" s="437">
        <v>0.15</v>
      </c>
      <c r="D75" s="437">
        <v>0.156</v>
      </c>
      <c r="E75" s="437"/>
      <c r="F75" s="437"/>
      <c r="G75" s="437">
        <v>0.13900000000000001</v>
      </c>
      <c r="H75" s="437">
        <v>0.11700000000000001</v>
      </c>
      <c r="I75" s="437"/>
      <c r="V75" s="4" t="s">
        <v>2058</v>
      </c>
      <c r="W75" s="320" t="s">
        <v>2059</v>
      </c>
      <c r="X75" s="306">
        <f t="shared" si="78"/>
        <v>0</v>
      </c>
      <c r="Y75" s="467" t="e">
        <f t="shared" si="79"/>
        <v>#DIV/0!</v>
      </c>
      <c r="Z75" s="470"/>
      <c r="AA75" s="305"/>
      <c r="AB75" s="305"/>
      <c r="AC75" s="305"/>
    </row>
    <row r="76" spans="1:29" ht="14.25" thickBot="1">
      <c r="A76" s="437" t="s">
        <v>2060</v>
      </c>
      <c r="B76" s="437" t="s">
        <v>2061</v>
      </c>
      <c r="C76" s="437">
        <v>0.15</v>
      </c>
      <c r="D76" s="437">
        <v>0.156</v>
      </c>
      <c r="E76" s="437"/>
      <c r="F76" s="437"/>
      <c r="G76" s="437">
        <v>0.13900000000000001</v>
      </c>
      <c r="H76" s="437">
        <v>0.11700000000000001</v>
      </c>
      <c r="I76" s="437"/>
      <c r="V76" s="4" t="s">
        <v>2060</v>
      </c>
      <c r="W76" s="320" t="s">
        <v>2061</v>
      </c>
      <c r="X76" s="306">
        <f t="shared" si="78"/>
        <v>0</v>
      </c>
      <c r="Y76" s="467" t="e">
        <f t="shared" si="79"/>
        <v>#DIV/0!</v>
      </c>
      <c r="Z76" s="470"/>
      <c r="AA76" s="305"/>
      <c r="AB76" s="305"/>
      <c r="AC76" s="305"/>
    </row>
    <row r="77" spans="1:29" ht="14.25" thickBot="1">
      <c r="A77" s="437" t="s">
        <v>2062</v>
      </c>
      <c r="B77" s="437" t="s">
        <v>2063</v>
      </c>
      <c r="C77" s="437">
        <v>0.30499999999999999</v>
      </c>
      <c r="D77" s="437">
        <v>0.32</v>
      </c>
      <c r="E77" s="437">
        <v>0.30099999999999999</v>
      </c>
      <c r="F77" s="437">
        <v>0.316</v>
      </c>
      <c r="G77" s="437">
        <v>0.26200000000000001</v>
      </c>
      <c r="H77" s="437">
        <v>0.23499999999999999</v>
      </c>
      <c r="I77" s="437"/>
      <c r="V77" s="4" t="s">
        <v>2062</v>
      </c>
      <c r="W77" s="320" t="s">
        <v>2063</v>
      </c>
      <c r="X77" s="306">
        <f t="shared" si="78"/>
        <v>0.98750000000000004</v>
      </c>
      <c r="Y77" s="467">
        <f t="shared" si="79"/>
        <v>1</v>
      </c>
      <c r="Z77" s="470"/>
      <c r="AA77" s="305"/>
      <c r="AB77" s="305"/>
      <c r="AC77" s="305"/>
    </row>
    <row r="78" spans="1:29" ht="14.25" thickBot="1">
      <c r="A78" s="437" t="s">
        <v>2064</v>
      </c>
      <c r="B78" s="437" t="s">
        <v>2065</v>
      </c>
      <c r="C78" s="437">
        <v>0.28499999999999998</v>
      </c>
      <c r="D78" s="437">
        <v>0.3</v>
      </c>
      <c r="E78" s="437">
        <v>0.28100000000000003</v>
      </c>
      <c r="F78" s="437">
        <v>0.29599999999999999</v>
      </c>
      <c r="G78" s="437">
        <v>0.24199999999999999</v>
      </c>
      <c r="H78" s="437">
        <v>0.221</v>
      </c>
      <c r="I78" s="437"/>
      <c r="V78" s="4" t="s">
        <v>2064</v>
      </c>
      <c r="W78" s="320" t="s">
        <v>2065</v>
      </c>
      <c r="X78" s="306">
        <f t="shared" si="78"/>
        <v>0.98666666666666669</v>
      </c>
      <c r="Y78" s="467">
        <f t="shared" si="79"/>
        <v>1</v>
      </c>
      <c r="Z78" s="470"/>
      <c r="AA78" s="305"/>
      <c r="AB78" s="305"/>
      <c r="AC78" s="305"/>
    </row>
    <row r="79" spans="1:29" ht="14.25" thickBot="1">
      <c r="A79" s="437" t="s">
        <v>2089</v>
      </c>
      <c r="B79" s="437" t="s">
        <v>2021</v>
      </c>
      <c r="C79" s="437">
        <v>0.113</v>
      </c>
      <c r="D79" s="437">
        <v>0.11700000000000001</v>
      </c>
      <c r="E79" s="437"/>
      <c r="F79" s="437"/>
      <c r="G79" s="437">
        <v>9.6000000000000002E-2</v>
      </c>
      <c r="H79" s="437">
        <v>7.9000000000000001E-2</v>
      </c>
      <c r="I79" s="437"/>
      <c r="V79" s="4" t="s">
        <v>2089</v>
      </c>
      <c r="W79" s="320" t="s">
        <v>2021</v>
      </c>
      <c r="X79" s="306">
        <f t="shared" si="78"/>
        <v>0</v>
      </c>
      <c r="Y79" s="467" t="e">
        <f t="shared" si="79"/>
        <v>#DIV/0!</v>
      </c>
      <c r="Z79" s="470"/>
      <c r="AA79" s="305"/>
      <c r="AB79" s="305"/>
      <c r="AC79" s="305"/>
    </row>
    <row r="80" spans="1:29" ht="14.25" thickBot="1">
      <c r="A80" s="437" t="s">
        <v>2067</v>
      </c>
      <c r="B80" s="437" t="s">
        <v>2029</v>
      </c>
      <c r="C80" s="437">
        <v>0.151</v>
      </c>
      <c r="D80" s="437">
        <v>0.158</v>
      </c>
      <c r="E80" s="437"/>
      <c r="F80" s="437"/>
      <c r="G80" s="437">
        <v>0.125</v>
      </c>
      <c r="H80" s="437">
        <v>0.107</v>
      </c>
      <c r="I80" s="437"/>
      <c r="V80" s="4" t="s">
        <v>2067</v>
      </c>
      <c r="W80" s="320" t="s">
        <v>2029</v>
      </c>
      <c r="X80" s="306">
        <f t="shared" si="78"/>
        <v>0</v>
      </c>
      <c r="Y80" s="467" t="e">
        <f t="shared" si="79"/>
        <v>#DIV/0!</v>
      </c>
      <c r="Z80" s="470"/>
      <c r="AA80" s="305"/>
      <c r="AB80" s="305"/>
      <c r="AC80" s="305"/>
    </row>
    <row r="81" spans="1:29" ht="14.25" thickBot="1">
      <c r="A81" s="437" t="s">
        <v>2068</v>
      </c>
      <c r="B81" s="437" t="s">
        <v>2031</v>
      </c>
      <c r="C81" s="437">
        <v>0.151</v>
      </c>
      <c r="D81" s="437">
        <v>0.158</v>
      </c>
      <c r="E81" s="437"/>
      <c r="F81" s="437"/>
      <c r="G81" s="437">
        <v>0.125</v>
      </c>
      <c r="H81" s="437">
        <v>0.107</v>
      </c>
      <c r="I81" s="437"/>
      <c r="V81" s="4" t="s">
        <v>2068</v>
      </c>
      <c r="W81" s="320" t="s">
        <v>2031</v>
      </c>
      <c r="X81" s="306">
        <f t="shared" si="78"/>
        <v>0</v>
      </c>
      <c r="Y81" s="467" t="e">
        <f t="shared" si="79"/>
        <v>#DIV/0!</v>
      </c>
      <c r="Z81" s="470"/>
      <c r="AA81" s="305"/>
      <c r="AB81" s="305"/>
      <c r="AC81" s="305"/>
    </row>
    <row r="82" spans="1:29" ht="14.25" thickBot="1">
      <c r="A82" s="437" t="s">
        <v>2069</v>
      </c>
      <c r="B82" s="437" t="s">
        <v>2037</v>
      </c>
      <c r="C82" s="437">
        <v>0.11899999999999999</v>
      </c>
      <c r="D82" s="437">
        <v>0.123</v>
      </c>
      <c r="E82" s="437"/>
      <c r="F82" s="437"/>
      <c r="G82" s="437">
        <v>0.10100000000000001</v>
      </c>
      <c r="H82" s="437">
        <v>8.3000000000000004E-2</v>
      </c>
      <c r="I82" s="437"/>
      <c r="V82" s="4" t="s">
        <v>2069</v>
      </c>
      <c r="W82" s="320" t="s">
        <v>2037</v>
      </c>
      <c r="X82" s="306">
        <f t="shared" si="78"/>
        <v>0</v>
      </c>
      <c r="Y82" s="467" t="e">
        <f t="shared" si="79"/>
        <v>#DIV/0!</v>
      </c>
      <c r="Z82" s="470"/>
      <c r="AA82" s="305"/>
      <c r="AB82" s="305"/>
      <c r="AC82" s="305"/>
    </row>
    <row r="83" spans="1:29" ht="14.25" thickBot="1">
      <c r="A83" s="437" t="s">
        <v>2070</v>
      </c>
      <c r="B83" s="437" t="s">
        <v>2041</v>
      </c>
      <c r="C83" s="437">
        <v>0.11700000000000001</v>
      </c>
      <c r="D83" s="437">
        <v>0.121</v>
      </c>
      <c r="E83" s="437"/>
      <c r="F83" s="437"/>
      <c r="G83" s="437">
        <v>9.9000000000000005E-2</v>
      </c>
      <c r="H83" s="437">
        <v>8.1000000000000003E-2</v>
      </c>
      <c r="I83" s="437"/>
      <c r="V83" s="4" t="s">
        <v>2070</v>
      </c>
      <c r="W83" s="320" t="s">
        <v>2041</v>
      </c>
      <c r="X83" s="306">
        <f t="shared" si="78"/>
        <v>0</v>
      </c>
      <c r="Y83" s="467" t="e">
        <f t="shared" si="79"/>
        <v>#DIV/0!</v>
      </c>
      <c r="Z83" s="470"/>
      <c r="AA83" s="305"/>
      <c r="AB83" s="305"/>
      <c r="AC83" s="305"/>
    </row>
    <row r="84" spans="1:29" ht="14.25" thickBot="1">
      <c r="A84" s="437" t="s">
        <v>2071</v>
      </c>
      <c r="B84" s="437" t="s">
        <v>2043</v>
      </c>
      <c r="C84" s="437">
        <v>0.11600000000000001</v>
      </c>
      <c r="D84" s="437">
        <v>0.12</v>
      </c>
      <c r="E84" s="437"/>
      <c r="F84" s="437"/>
      <c r="G84" s="437">
        <v>9.8000000000000004E-2</v>
      </c>
      <c r="H84" s="437">
        <v>8.1000000000000003E-2</v>
      </c>
      <c r="I84" s="437"/>
      <c r="V84" s="321" t="s">
        <v>2071</v>
      </c>
      <c r="W84" s="320" t="s">
        <v>2043</v>
      </c>
      <c r="X84" s="306">
        <f t="shared" si="78"/>
        <v>0</v>
      </c>
      <c r="Y84" s="467" t="e">
        <f t="shared" si="79"/>
        <v>#DIV/0!</v>
      </c>
      <c r="Z84" s="470"/>
      <c r="AA84" s="305"/>
      <c r="AB84" s="305"/>
      <c r="AC84" s="305"/>
    </row>
    <row r="85" spans="1:29" ht="14.25" thickBot="1">
      <c r="A85" s="437" t="s">
        <v>2090</v>
      </c>
      <c r="B85" s="437" t="s">
        <v>2073</v>
      </c>
      <c r="C85" s="437"/>
      <c r="D85" s="437"/>
      <c r="E85" s="437"/>
      <c r="F85" s="437"/>
      <c r="G85" s="437"/>
      <c r="H85" s="437"/>
      <c r="I85" s="437">
        <v>5.0999999999999997E-2</v>
      </c>
      <c r="V85" s="322" t="s">
        <v>2090</v>
      </c>
      <c r="W85" s="319" t="s">
        <v>2073</v>
      </c>
      <c r="X85" s="306" t="e">
        <f t="shared" si="78"/>
        <v>#DIV/0!</v>
      </c>
      <c r="Y85" s="467" t="e">
        <f t="shared" si="79"/>
        <v>#DIV/0!</v>
      </c>
      <c r="Z85" s="470"/>
      <c r="AA85" s="305"/>
      <c r="AB85" s="305"/>
      <c r="AC85" s="305"/>
    </row>
    <row r="86" spans="1:29" ht="14.25" thickBot="1">
      <c r="A86" s="437" t="s">
        <v>2092</v>
      </c>
      <c r="B86" s="437" t="s">
        <v>2075</v>
      </c>
      <c r="C86" s="437"/>
      <c r="D86" s="437"/>
      <c r="E86" s="437"/>
      <c r="F86" s="437"/>
      <c r="G86" s="437"/>
      <c r="H86" s="437"/>
      <c r="I86" s="437">
        <v>5.0999999999999997E-2</v>
      </c>
      <c r="V86" s="323" t="s">
        <v>2092</v>
      </c>
      <c r="W86" s="324" t="s">
        <v>2075</v>
      </c>
      <c r="X86" s="306" t="e">
        <f t="shared" si="78"/>
        <v>#DIV/0!</v>
      </c>
      <c r="Y86" s="467" t="e">
        <f t="shared" si="79"/>
        <v>#DIV/0!</v>
      </c>
      <c r="Z86" s="470"/>
      <c r="AA86" s="305"/>
      <c r="AB86" s="305"/>
      <c r="AC86" s="305"/>
    </row>
    <row r="87" spans="1:29" ht="14.25" thickBot="1">
      <c r="A87" s="437" t="s">
        <v>2093</v>
      </c>
      <c r="B87" s="437" t="s">
        <v>2077</v>
      </c>
      <c r="C87" s="437"/>
      <c r="D87" s="437"/>
      <c r="E87" s="437"/>
      <c r="F87" s="437"/>
      <c r="G87" s="437"/>
      <c r="H87" s="437"/>
      <c r="I87" s="437">
        <v>5.0999999999999997E-2</v>
      </c>
      <c r="V87" s="325" t="s">
        <v>2093</v>
      </c>
      <c r="W87" s="326" t="s">
        <v>2077</v>
      </c>
      <c r="X87" s="306" t="e">
        <f t="shared" si="78"/>
        <v>#DIV/0!</v>
      </c>
      <c r="Y87" s="467" t="e">
        <f t="shared" si="79"/>
        <v>#DIV/0!</v>
      </c>
      <c r="Z87" s="470"/>
      <c r="AA87" s="305"/>
      <c r="AB87" s="305"/>
      <c r="AC87" s="305"/>
    </row>
    <row r="88" spans="1:29" ht="14.25" thickBot="1">
      <c r="A88" s="437" t="s">
        <v>2094</v>
      </c>
      <c r="B88" s="437" t="s">
        <v>2079</v>
      </c>
      <c r="C88" s="437"/>
      <c r="D88" s="437"/>
      <c r="E88" s="437"/>
      <c r="F88" s="437"/>
      <c r="G88" s="437"/>
      <c r="H88" s="437"/>
      <c r="I88" s="437">
        <v>5.0999999999999997E-2</v>
      </c>
      <c r="V88" s="345" t="s">
        <v>2094</v>
      </c>
      <c r="W88" s="346" t="s">
        <v>2079</v>
      </c>
      <c r="X88" s="306" t="e">
        <f t="shared" si="78"/>
        <v>#DIV/0!</v>
      </c>
      <c r="Y88" s="467" t="e">
        <f t="shared" si="79"/>
        <v>#DIV/0!</v>
      </c>
      <c r="Z88" s="470"/>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customXml/itemProps3.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佐伯　葉子</cp:lastModifiedBy>
  <cp:revision/>
  <cp:lastPrinted>2026-03-23T04:58:54Z</cp:lastPrinted>
  <dcterms:created xsi:type="dcterms:W3CDTF">2023-01-10T13:53:21Z</dcterms:created>
  <dcterms:modified xsi:type="dcterms:W3CDTF">2026-06-01T01:59:20Z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